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Gemcontract\Bids, Contracts and Awards\Bid Awards\Q -  S\South Carolina State of_Ext 10 20 21_DH (RJ)\_4 Pricing\"/>
    </mc:Choice>
  </mc:AlternateContent>
  <xr:revisionPtr revIDLastSave="0" documentId="13_ncr:1_{F77D7F06-36A6-41F8-9782-1AEB46C2C0F4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Pricing Schedule A1" sheetId="12" r:id="rId1"/>
    <sheet name="Pricing Schedule A2" sheetId="14" r:id="rId2"/>
    <sheet name="Pricing Schedule B" sheetId="1" r:id="rId3"/>
    <sheet name="Pricing Schedule C1" sheetId="13" r:id="rId4"/>
    <sheet name="Pricing Schedule C2" sheetId="15" r:id="rId5"/>
  </sheets>
  <definedNames>
    <definedName name="_xlnm.Print_Area" localSheetId="0">'Pricing Schedule A1'!$A$1:$AE$36</definedName>
    <definedName name="_xlnm.Print_Area" localSheetId="1">'Pricing Schedule A2'!$A$1:$S$91</definedName>
    <definedName name="_xlnm.Print_Area" localSheetId="2">'Pricing Schedule B'!$A$1:$G$99</definedName>
    <definedName name="_xlnm.Print_Titles" localSheetId="0">'Pricing Schedule A1'!$C:$E,'Pricing Schedule A1'!$9:$11</definedName>
    <definedName name="_xlnm.Print_Titles" localSheetId="1">'Pricing Schedule A2'!$B:$D,'Pricing Schedule A2'!$9:$11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7" i="14" l="1"/>
  <c r="C77" i="14"/>
  <c r="B77" i="14"/>
  <c r="D72" i="14"/>
  <c r="C72" i="14"/>
  <c r="B72" i="14"/>
  <c r="D67" i="14"/>
  <c r="C67" i="14"/>
  <c r="B67" i="14"/>
  <c r="D62" i="14"/>
  <c r="C62" i="14"/>
  <c r="B62" i="14"/>
  <c r="D57" i="14"/>
  <c r="C57" i="14"/>
  <c r="B57" i="14"/>
  <c r="D52" i="14"/>
  <c r="C52" i="14"/>
  <c r="B52" i="14"/>
  <c r="D47" i="14"/>
  <c r="C47" i="14"/>
  <c r="B47" i="14"/>
  <c r="D42" i="14"/>
  <c r="C42" i="14"/>
  <c r="B42" i="14"/>
  <c r="D37" i="14"/>
  <c r="C37" i="14"/>
  <c r="B37" i="14"/>
  <c r="D32" i="14"/>
  <c r="C32" i="14"/>
  <c r="B32" i="14"/>
  <c r="D27" i="14"/>
  <c r="C27" i="14"/>
  <c r="B27" i="14"/>
  <c r="D22" i="14"/>
  <c r="C22" i="14"/>
  <c r="B22" i="14"/>
  <c r="D17" i="14"/>
  <c r="C17" i="14"/>
  <c r="B17" i="14"/>
  <c r="D12" i="14"/>
  <c r="C12" i="14"/>
  <c r="B12" i="14"/>
  <c r="M47" i="14" l="1"/>
  <c r="R20" i="12"/>
  <c r="P20" i="12"/>
  <c r="P19" i="12"/>
  <c r="M51" i="14"/>
  <c r="K51" i="14"/>
  <c r="M50" i="14"/>
  <c r="K50" i="14"/>
  <c r="O50" i="14" s="1"/>
  <c r="M49" i="14"/>
  <c r="K49" i="14"/>
  <c r="M48" i="14"/>
  <c r="K48" i="14"/>
  <c r="K47" i="14"/>
  <c r="K46" i="14"/>
  <c r="O46" i="14" s="1"/>
  <c r="K45" i="14"/>
  <c r="O45" i="14" s="1"/>
  <c r="K44" i="14"/>
  <c r="O44" i="14" s="1"/>
  <c r="K43" i="14"/>
  <c r="O43" i="14" s="1"/>
  <c r="K42" i="14"/>
  <c r="O49" i="14" l="1"/>
  <c r="O48" i="14"/>
  <c r="O51" i="14"/>
  <c r="R12" i="12"/>
  <c r="AD12" i="12"/>
  <c r="AE12" i="12" s="1"/>
  <c r="AC12" i="12"/>
  <c r="P12" i="12"/>
  <c r="L12" i="12"/>
  <c r="M12" i="12" s="1"/>
  <c r="K12" i="12"/>
  <c r="T12" i="12" l="1"/>
  <c r="V12" i="12" s="1"/>
  <c r="K25" i="12" l="1"/>
  <c r="L25" i="12"/>
  <c r="M25" i="12" s="1"/>
  <c r="W12" i="12"/>
  <c r="X12" i="12" s="1"/>
  <c r="M79" i="14"/>
  <c r="K79" i="14"/>
  <c r="M78" i="14"/>
  <c r="K78" i="14"/>
  <c r="M77" i="14"/>
  <c r="K77" i="14"/>
  <c r="M80" i="14"/>
  <c r="K80" i="14"/>
  <c r="K73" i="14"/>
  <c r="O73" i="14" s="1"/>
  <c r="K72" i="14"/>
  <c r="O72" i="14" s="1"/>
  <c r="K74" i="14"/>
  <c r="O74" i="14" s="1"/>
  <c r="K75" i="14"/>
  <c r="O75" i="14" s="1"/>
  <c r="M69" i="14"/>
  <c r="K69" i="14"/>
  <c r="M68" i="14"/>
  <c r="K68" i="14"/>
  <c r="M67" i="14"/>
  <c r="K67" i="14"/>
  <c r="M70" i="14"/>
  <c r="K70" i="14"/>
  <c r="K63" i="14"/>
  <c r="O63" i="14" s="1"/>
  <c r="K62" i="14"/>
  <c r="K64" i="14"/>
  <c r="O64" i="14" s="1"/>
  <c r="K65" i="14"/>
  <c r="O65" i="14" s="1"/>
  <c r="M59" i="14"/>
  <c r="K59" i="14"/>
  <c r="M58" i="14"/>
  <c r="K58" i="14"/>
  <c r="M60" i="14"/>
  <c r="K60" i="14"/>
  <c r="M57" i="14"/>
  <c r="K57" i="14"/>
  <c r="K53" i="14"/>
  <c r="O53" i="14" s="1"/>
  <c r="K52" i="14"/>
  <c r="K54" i="14"/>
  <c r="O54" i="14" s="1"/>
  <c r="K55" i="14"/>
  <c r="O55" i="14" s="1"/>
  <c r="M39" i="14"/>
  <c r="K39" i="14"/>
  <c r="M38" i="14"/>
  <c r="K38" i="14"/>
  <c r="M37" i="14"/>
  <c r="K37" i="14"/>
  <c r="M40" i="14"/>
  <c r="K40" i="14"/>
  <c r="K33" i="14"/>
  <c r="O33" i="14" s="1"/>
  <c r="K34" i="14"/>
  <c r="O34" i="14" s="1"/>
  <c r="K32" i="14"/>
  <c r="K35" i="14"/>
  <c r="O35" i="14" s="1"/>
  <c r="M28" i="14"/>
  <c r="K28" i="14"/>
  <c r="M29" i="14"/>
  <c r="K29" i="14"/>
  <c r="M27" i="14"/>
  <c r="K27" i="14"/>
  <c r="M30" i="14"/>
  <c r="K30" i="14"/>
  <c r="K23" i="14"/>
  <c r="O23" i="14" s="1"/>
  <c r="K24" i="14"/>
  <c r="O24" i="14" s="1"/>
  <c r="K22" i="14"/>
  <c r="K25" i="14"/>
  <c r="O25" i="14" s="1"/>
  <c r="M17" i="14"/>
  <c r="K17" i="14"/>
  <c r="M19" i="14"/>
  <c r="K19" i="14"/>
  <c r="M18" i="14"/>
  <c r="K18" i="14"/>
  <c r="M20" i="14"/>
  <c r="K20" i="14"/>
  <c r="K13" i="14"/>
  <c r="O13" i="14" s="1"/>
  <c r="K12" i="14"/>
  <c r="K14" i="14"/>
  <c r="O14" i="14" s="1"/>
  <c r="K15" i="14"/>
  <c r="O15" i="14" s="1"/>
  <c r="M81" i="14"/>
  <c r="K81" i="14"/>
  <c r="K76" i="14"/>
  <c r="O76" i="14" s="1"/>
  <c r="M71" i="14"/>
  <c r="K71" i="14"/>
  <c r="K66" i="14"/>
  <c r="O66" i="14" s="1"/>
  <c r="M61" i="14"/>
  <c r="K61" i="14"/>
  <c r="K56" i="14"/>
  <c r="O56" i="14" s="1"/>
  <c r="M41" i="14"/>
  <c r="K41" i="14"/>
  <c r="K36" i="14"/>
  <c r="O36" i="14" s="1"/>
  <c r="M31" i="14"/>
  <c r="K31" i="14"/>
  <c r="O31" i="14" s="1"/>
  <c r="K26" i="14"/>
  <c r="O26" i="14" s="1"/>
  <c r="M21" i="14"/>
  <c r="K21" i="14"/>
  <c r="K16" i="14"/>
  <c r="O16" i="14" s="1"/>
  <c r="AD25" i="12" l="1"/>
  <c r="AE25" i="12" s="1"/>
  <c r="AC25" i="12"/>
  <c r="O61" i="14"/>
  <c r="O30" i="14"/>
  <c r="O38" i="14"/>
  <c r="O68" i="14"/>
  <c r="O41" i="14"/>
  <c r="O21" i="14"/>
  <c r="O80" i="14"/>
  <c r="O39" i="14"/>
  <c r="O60" i="14"/>
  <c r="O69" i="14"/>
  <c r="O40" i="14"/>
  <c r="O58" i="14"/>
  <c r="O70" i="14"/>
  <c r="O78" i="14"/>
  <c r="O71" i="14"/>
  <c r="O20" i="14"/>
  <c r="O29" i="14"/>
  <c r="O81" i="14"/>
  <c r="O28" i="14"/>
  <c r="O59" i="14"/>
  <c r="O79" i="14"/>
  <c r="O18" i="14"/>
  <c r="O19" i="14"/>
  <c r="R26" i="12"/>
  <c r="R24" i="12"/>
  <c r="R22" i="12"/>
  <c r="R18" i="12"/>
  <c r="R16" i="12"/>
  <c r="R14" i="12"/>
  <c r="P26" i="12"/>
  <c r="P25" i="12"/>
  <c r="T25" i="12" s="1"/>
  <c r="P24" i="12"/>
  <c r="P23" i="12"/>
  <c r="P22" i="12"/>
  <c r="P21" i="12"/>
  <c r="P18" i="12"/>
  <c r="P17" i="12"/>
  <c r="P16" i="12"/>
  <c r="P15" i="12"/>
  <c r="P13" i="12"/>
  <c r="P14" i="12"/>
  <c r="L21" i="12" l="1"/>
  <c r="M21" i="12" s="1"/>
  <c r="K21" i="12"/>
  <c r="O67" i="14"/>
  <c r="O32" i="14"/>
  <c r="O37" i="14"/>
  <c r="L14" i="12"/>
  <c r="M14" i="12" s="1"/>
  <c r="K14" i="12"/>
  <c r="K18" i="12"/>
  <c r="L18" i="12"/>
  <c r="M18" i="12" s="1"/>
  <c r="O62" i="14"/>
  <c r="O22" i="14"/>
  <c r="O12" i="14"/>
  <c r="O17" i="14"/>
  <c r="O27" i="14"/>
  <c r="O52" i="14"/>
  <c r="L17" i="12"/>
  <c r="M17" i="12" s="1"/>
  <c r="K17" i="12"/>
  <c r="K23" i="12"/>
  <c r="L23" i="12"/>
  <c r="M23" i="12" s="1"/>
  <c r="K19" i="12"/>
  <c r="L19" i="12"/>
  <c r="M19" i="12" s="1"/>
  <c r="K15" i="12"/>
  <c r="L15" i="12"/>
  <c r="M15" i="12" s="1"/>
  <c r="K24" i="12"/>
  <c r="L24" i="12"/>
  <c r="M24" i="12" s="1"/>
  <c r="K13" i="12"/>
  <c r="L13" i="12"/>
  <c r="M13" i="12" s="1"/>
  <c r="O77" i="14"/>
  <c r="L16" i="12"/>
  <c r="M16" i="12" s="1"/>
  <c r="K16" i="12"/>
  <c r="L22" i="12"/>
  <c r="M22" i="12" s="1"/>
  <c r="K22" i="12"/>
  <c r="L26" i="12"/>
  <c r="M26" i="12" s="1"/>
  <c r="K26" i="12"/>
  <c r="K20" i="12"/>
  <c r="L20" i="12"/>
  <c r="M20" i="12" s="1"/>
  <c r="O57" i="14"/>
  <c r="W25" i="12"/>
  <c r="X25" i="12" s="1"/>
  <c r="V25" i="12"/>
  <c r="T18" i="12" l="1"/>
  <c r="W18" i="12" s="1"/>
  <c r="X18" i="12" s="1"/>
  <c r="T13" i="12"/>
  <c r="V13" i="12" s="1"/>
  <c r="T15" i="12"/>
  <c r="T16" i="12"/>
  <c r="V16" i="12" s="1"/>
  <c r="T24" i="12"/>
  <c r="V24" i="12" s="1"/>
  <c r="M27" i="12"/>
  <c r="T14" i="12"/>
  <c r="V14" i="12" s="1"/>
  <c r="T17" i="12"/>
  <c r="AC13" i="12"/>
  <c r="AD13" i="12"/>
  <c r="AE13" i="12" s="1"/>
  <c r="T22" i="12"/>
  <c r="V22" i="12" s="1"/>
  <c r="T20" i="12"/>
  <c r="O47" i="14"/>
  <c r="T23" i="12"/>
  <c r="AC15" i="12"/>
  <c r="AD15" i="12"/>
  <c r="AE15" i="12" s="1"/>
  <c r="AD23" i="12"/>
  <c r="AE23" i="12" s="1"/>
  <c r="AC23" i="12"/>
  <c r="T26" i="12"/>
  <c r="W26" i="12" s="1"/>
  <c r="X26" i="12" s="1"/>
  <c r="AC21" i="12"/>
  <c r="AD21" i="12"/>
  <c r="AE21" i="12" s="1"/>
  <c r="T19" i="12"/>
  <c r="O42" i="14"/>
  <c r="AC19" i="12"/>
  <c r="AD19" i="12"/>
  <c r="AE19" i="12" s="1"/>
  <c r="AC17" i="12"/>
  <c r="AD17" i="12"/>
  <c r="AE17" i="12" s="1"/>
  <c r="T21" i="12"/>
  <c r="V18" i="12"/>
  <c r="W13" i="12"/>
  <c r="X13" i="12" s="1"/>
  <c r="W14" i="12" l="1"/>
  <c r="X14" i="12" s="1"/>
  <c r="W22" i="12"/>
  <c r="X22" i="12" s="1"/>
  <c r="W24" i="12"/>
  <c r="X24" i="12" s="1"/>
  <c r="W16" i="12"/>
  <c r="X16" i="12" s="1"/>
  <c r="W15" i="12"/>
  <c r="X15" i="12" s="1"/>
  <c r="V15" i="12"/>
  <c r="W17" i="12"/>
  <c r="X17" i="12" s="1"/>
  <c r="V17" i="12"/>
  <c r="V26" i="12"/>
  <c r="AC14" i="12"/>
  <c r="AD14" i="12"/>
  <c r="AE14" i="12" s="1"/>
  <c r="V19" i="12"/>
  <c r="W19" i="12"/>
  <c r="X19" i="12" s="1"/>
  <c r="AC18" i="12"/>
  <c r="AD18" i="12"/>
  <c r="AE18" i="12" s="1"/>
  <c r="AD16" i="12"/>
  <c r="AE16" i="12" s="1"/>
  <c r="AC16" i="12"/>
  <c r="V21" i="12"/>
  <c r="W21" i="12"/>
  <c r="X21" i="12" s="1"/>
  <c r="AD24" i="12"/>
  <c r="AE24" i="12" s="1"/>
  <c r="AC24" i="12"/>
  <c r="V23" i="12"/>
  <c r="W23" i="12"/>
  <c r="X23" i="12" s="1"/>
  <c r="AC26" i="12"/>
  <c r="AD26" i="12"/>
  <c r="AE26" i="12" s="1"/>
  <c r="AC20" i="12"/>
  <c r="AD20" i="12"/>
  <c r="AE20" i="12" s="1"/>
  <c r="W20" i="12"/>
  <c r="X20" i="12" s="1"/>
  <c r="V20" i="12"/>
  <c r="AC22" i="12"/>
  <c r="AD22" i="12"/>
  <c r="AE22" i="12" s="1"/>
  <c r="X27" i="12" l="1"/>
  <c r="AE27" i="12"/>
</calcChain>
</file>

<file path=xl/sharedStrings.xml><?xml version="1.0" encoding="utf-8"?>
<sst xmlns="http://schemas.openxmlformats.org/spreadsheetml/2006/main" count="444" uniqueCount="183">
  <si>
    <t>HOLE-PUNCH UPGRADE PRICING</t>
  </si>
  <si>
    <t>ALLOTMENT OF STAPLES TO BE INCLUDED</t>
  </si>
  <si>
    <t>PER UNIT - SEGMENT 3 Monochrome Units</t>
  </si>
  <si>
    <t>PER UNIT - SEGMENT 3 Color Units</t>
  </si>
  <si>
    <t>ANALOG FAX BOARD UPGRADE PRICING</t>
  </si>
  <si>
    <t>PER UNIT - SEGMENT 2 Monochrome Units</t>
  </si>
  <si>
    <t>PER UNIT - SEGMENT 2 Color Units</t>
  </si>
  <si>
    <t>PER UNIT - SEGMENT 5 Monochrome Units</t>
  </si>
  <si>
    <t>2C</t>
  </si>
  <si>
    <t>MOVING COPIER/MFDS</t>
  </si>
  <si>
    <t>3C</t>
  </si>
  <si>
    <t>PER UNIT - SEGMENT 5 Color Units</t>
  </si>
  <si>
    <t>SADDLE-STITCH UPGRADE PRICING</t>
  </si>
  <si>
    <t>Copier/MFD Segment</t>
  </si>
  <si>
    <t>Cost, if any, for moving a Copier/MFD within in the same building.</t>
  </si>
  <si>
    <t>Cost, if any, for moving a Copier/MFD from one building to another.</t>
  </si>
  <si>
    <t>5C</t>
  </si>
  <si>
    <t>1C</t>
  </si>
  <si>
    <t>6C</t>
  </si>
  <si>
    <t>Total Estimated Count of Copier/MFDs to be Installed During Five-Year Contract Term</t>
  </si>
  <si>
    <t>Copier/MFD Brand Name</t>
  </si>
  <si>
    <t xml:space="preserve">2. The above proposed costs apply to each unit added during the Contract period. </t>
  </si>
  <si>
    <t>PRICING SCHEDULE B</t>
  </si>
  <si>
    <t>NETWORK PRINTERS, WIDE-FORMAT PRINTERS, DIGITAL DUPLICATORS &amp; SCANNERS</t>
  </si>
  <si>
    <t>Equipment Type</t>
  </si>
  <si>
    <t>Wide-Format Printer (Monochrome)</t>
  </si>
  <si>
    <t>Wide-Format Printer (Color)</t>
  </si>
  <si>
    <t>Digital Duplicator</t>
  </si>
  <si>
    <t>Mid-Volume Scanner</t>
  </si>
  <si>
    <t>High-Volume Scanner</t>
  </si>
  <si>
    <t>Device Brand Name</t>
  </si>
  <si>
    <t>Device Model Number</t>
  </si>
  <si>
    <t>Low-Volume Scanner</t>
  </si>
  <si>
    <t>Low-Volume Network Printer (Monochrome)</t>
  </si>
  <si>
    <t>Low-Volume Network Printer (Color)</t>
  </si>
  <si>
    <t>Mid-Volume Network Printer (Monochrome)</t>
  </si>
  <si>
    <t>Mid-Volume Network Printer (Color)</t>
  </si>
  <si>
    <t>High-Volume Network Printer (Monochrome)</t>
  </si>
  <si>
    <t>High-Volume Network Printer (Color)</t>
  </si>
  <si>
    <t>Notes:</t>
  </si>
  <si>
    <t>2. Any model proposed on this Pricing Schedule that is discontinued by the Print Output Device Vendor during the term of the Contract shall be substituted with a Device of equivalent or superior specifications at the same hardware and service pricing set forth on this Schedule.</t>
  </si>
  <si>
    <t>Guaranteed Copier/MFD Monochrome Monthly Volume Included in Five-Year Monthly All-Inclusive Rental Program</t>
  </si>
  <si>
    <t>Guaranteed Copier/MFD Color Monthly Volume Included in Five-Year Monthly All-Inclusive Rental Program</t>
  </si>
  <si>
    <t>Copier Model Bid With Accessories</t>
  </si>
  <si>
    <t>Purchase Pricing</t>
  </si>
  <si>
    <t>Yes / No Bid This Product Category</t>
  </si>
  <si>
    <t>Base Copier/MFD Model Number</t>
  </si>
  <si>
    <t>Service Program Details</t>
  </si>
  <si>
    <t>PRICING SCHEDULE A2</t>
  </si>
  <si>
    <t>PRICING SCHEDULE A1</t>
  </si>
  <si>
    <t>PRICING SCHEDULE C1</t>
  </si>
  <si>
    <t>PRICING SCHEDULE C2</t>
  </si>
  <si>
    <t>Staples over the term of the contract are included in Pricing Schedule A1 and A2</t>
  </si>
  <si>
    <t>THE TOTAL NUMBER OF STAPLES INCLUDED IN YOUR FIRM'S PRICING SCHEDULE A1/A2 SERVICE &amp; SUPPLY PRICING IS AS FOLLOWS:</t>
  </si>
  <si>
    <t>Monthly Rental Equipment Costs</t>
  </si>
  <si>
    <t>Total Per-Unit Monthly All-Inclusive Rental Program Cost</t>
  </si>
  <si>
    <t>Cost-Per-Copy Pricing</t>
  </si>
  <si>
    <t>Per-Impression Service &amp; Supply Charges</t>
  </si>
  <si>
    <t>All-Inclusive Rental Program Guaranteed Volumes and Service/Supply Costs</t>
  </si>
  <si>
    <t>Copier/MFD Model Bid With Accessories</t>
  </si>
  <si>
    <t>Copier/MFD Models</t>
  </si>
  <si>
    <t>Net Blended Per-Page Cost For All-Inclusive Rental Program (Automatically Calculated For Vendor Pricing Comparison Purposes Only)</t>
  </si>
  <si>
    <t>Net 60-Month Per-Unit Total Cost of Usage (TCU) For All-Inclusive Rental Program (Automatically Calculated For Vendor Pricing Comparison Purposes Only)</t>
  </si>
  <si>
    <t>Net Fleet-Wide 60-Month Total Cost of Usage (TCU) For All Copier/MFDs In Each Segment To Be Placed Under the All-Inclusive Rental Program (Automatically Calculated For Vendor Pricing Comparison Purposes Only)</t>
  </si>
  <si>
    <t>Net Blended Per-Page Cost Under Purchase Program Including Equipment, Service &amp; Supplies (Automatically Calculated For Vendor Pricing Comparison Purposes Only)</t>
  </si>
  <si>
    <t>Net 60-Month Per-Unit Total Cost of Usage (TCU) For Purchase Program Including Equipment, Service &amp; Supplies (Automatically Calculated For Vendor Pricing Comparison Purposes Only)</t>
  </si>
  <si>
    <t>Net Fleet-Wide 60-Month Total Cost of Usage (TCU) For All Copier/MFDs In Each Segment To Be Placed Under the Purchase Program Including Equipment, Service &amp; Supplies (Automatically Calculated For Vendor Pricing Comparison Purposes Only)</t>
  </si>
  <si>
    <t>Total Purchase TCU For Vendor (All Segments):</t>
  </si>
  <si>
    <t>Purchase Program</t>
  </si>
  <si>
    <t>Color Cost-Per-Copy For Service &amp; Supplies (Applicable From Copy/Print One Each Month With No Guaranteed Minimum Volumes)</t>
  </si>
  <si>
    <t>Net Fleet-Wide 60-Month Total Cost of Usage (TCU) For All Copier/MFDs In Each Segment To Be Placed Under the Cost-Per-Copy Program (Automatically Calculated For Vendor Pricing Comparison Purposes Only)</t>
  </si>
  <si>
    <t>Net 60-Month Per-Unit Total Cost of Usage (TCU) For Cost-Per-Copy Program (Automatically Calculated For Vendor Pricing Comparison Purposes Only)</t>
  </si>
  <si>
    <t>Net Blended Per-Page Charge For Cost-Per-Copy Program (Automatically Calculated For Vendor Pricing Comparison Purposes Only)</t>
  </si>
  <si>
    <t>STATE Purchase Program Price Comparisons</t>
  </si>
  <si>
    <t>STATE Rental Program Price Comparisons</t>
  </si>
  <si>
    <t>STATE Cost-Per-Copy Program Price Comparisons</t>
  </si>
  <si>
    <t>1. This schedule shall be used when adding Copier/MFDs at the inception of and during the Contract term. Copier/MFDs may be purchased, rented or installed using a cost-per-copy plan as defined in the RFP. Leasing of units is available through the State's separate equipment leasing program.</t>
  </si>
  <si>
    <t>3. No costs, other than paper, shall be applicable to units purchased, rented or installed via the cost-per-copy program during the Contract term except those listed on this Pricing Schedule. Included volumes for five-year all-inclusive rental programs shall be reconciled monthly with other units in the same Segment placed within the same participating State Agency or Using Governmental Unit.</t>
  </si>
  <si>
    <t>VENDOR NAME:</t>
  </si>
  <si>
    <t>Total Rental TCU For Vendor (All Segments):</t>
  </si>
  <si>
    <t>Total Cost-Per-Copy TCU For Vendor (All Segments):</t>
  </si>
  <si>
    <t>4. Per Section III.10 of the RFP, Copier/MFDs must be installed as "new" or "newly manufactured."</t>
  </si>
  <si>
    <t>Rental Program (Option 1)</t>
  </si>
  <si>
    <t>Cost-Per-Copy (CPC) Program (Option 2)</t>
  </si>
  <si>
    <t>Base Color Service/Supply Per-Impression Charge (Applicable From Copy/Print One Each Month on Purchased/Leased Devices and to Guaranteed/Overage Volumes on All-Inclusive Rental Programs [Option 1]; Not Applicable to Cost-Per-Impression Rental Programs [Option 2])</t>
  </si>
  <si>
    <t>Base Monochrome Service/Supply Per-Impression Charge (Applicable From Copy/Print One Each Month on Purchased/Leased Devices and to Guaranteed/Overage Volumes on All-Inclusive Rental Programs [Option 1]; Not Applicable to Cost-Per-Impression Rental Programs [Option 2])</t>
  </si>
  <si>
    <t>System Purchase Cost Per Unit As Specified in Section III.2 of the RFP (Equal To Lease Cost Basis Amount for the State's separate leasing program)</t>
  </si>
  <si>
    <t>Copier/MFD Input/Output Accessories Added to Base Model Included To Meet or Exceed the RFP's Section III.2 Specifications</t>
  </si>
  <si>
    <t>Monthly Per-Unit Equipment Rental Cost; Equipment To Be Specified As Per Section III.2 of RFP</t>
  </si>
  <si>
    <t>Monochrome Cost-Per-Copy For Equipment, Service &amp; Supplies (Applicable From Copy/Print One Each Month With No Guaranteed Minimum Volumes; Equipment To Be Specified As Per Section III.2 of RFP)</t>
  </si>
  <si>
    <t>service/supply pricing based on the estimated volumes for Copier/MFDs as set forth in Section III.2.</t>
  </si>
  <si>
    <t>System Purchase Cost Per Unit As Specified in Section III.2 of RFP (Equal To Lease Cost Basis Amount for the State's separate leasing program)</t>
  </si>
  <si>
    <t>1. The Administrative Fees required under the RFP are to be factored in to all pricing listed on this Pricing Schedule.</t>
  </si>
  <si>
    <t>Monochrome Per-Impression Service/Supply Price (no guaranteed/minimum volumes). Pricing shall also be applicable to all legacy devices of each Equipment Type.</t>
  </si>
  <si>
    <t>Color Per-Impression Service/Supply Price (no guaranteed/minimum volumes). Pricing shall also be applicable to all legacy devices of each Equipment Type.</t>
  </si>
  <si>
    <t>Annual Service/Supply Contract Price. Pricing shall also be applicable to all legacy devices of each Equipment Type.</t>
  </si>
  <si>
    <t>Accessories Included To Meet or Exceed the RFP's Section III.2 Specifications</t>
  </si>
  <si>
    <t>Monthly Monochrome Service/Supply Charge Including Guaranteed Volume (Automatically Calculated)</t>
  </si>
  <si>
    <t>Monthly Color Service/Supply Charge Including Guaranteed Volume (Automatically Calculated)</t>
  </si>
  <si>
    <t>Total Monthly Per-Unit All-Inclusive Rental Cost (Including Volume Minimums As Indicated In Columns P and R and Equipment As Specified In Section III.2 of RFP; Automatically Calculated)</t>
  </si>
  <si>
    <t>Total Monthly Per-Unit All-Inclusive Rental Cost (Including Volume Minimums As Indicated In Columns J and L and Equipment As Specified In Section III.2 of RFP; Automatically Calculated)</t>
  </si>
  <si>
    <t>Brand ABC</t>
  </si>
  <si>
    <t>DEF 1111</t>
  </si>
  <si>
    <t>GH Finisher; IJ Paper-Feeding Module; KL Document Feeder</t>
  </si>
  <si>
    <t>&lt;COLOR DEVICE EXAMPLE ONLY TO SHOW FORMULA CALCULATIONS&gt;</t>
  </si>
  <si>
    <t>PRIMARY CATEGORY 1 COPIER/MFD MODELS, ACCESSORIES, SYSTEM PURCHASE, RENTAL &amp; COST-PER-COPY PROGRAMS</t>
  </si>
  <si>
    <t>CATEGORY 1 COPIER/MFD FULL PRODUCT LINE MODEL LISTING WITH ACCESSORIES, SYSTEM PURCHASE, RENTAL &amp; COST-PER-COPY PROGRAMS</t>
  </si>
  <si>
    <t>PROVIDE THE COSTS, IF ANY, TO MOVE A SEGMENT 1 THROUGH 5 COPIER/MFD AS APPLICABLE BELOW. THESE CHARGES SHALL NOT APPLY DURING THE INITIAL INSTALLATION OF DEVICES OR THE LOAD-BALANCING OF COPIER/MFDS IN THE MONTH OF JANUARY DURING ANY RESULTING UGU AGREEMENT.  MOVING COPIER/MFDS WILL NOT RESET THE UGU AGREEMENT TERMINATION DATE.</t>
  </si>
  <si>
    <t>ARE YOU BIDDING CATEGORY 2 (YES/NO)</t>
  </si>
  <si>
    <t>ARE YOU BIDDING CATEGORY 1? (YES/NO)</t>
  </si>
  <si>
    <t>ARE YOU BIDDING CATEGORY 3? (YES/NO)</t>
  </si>
  <si>
    <t>ARE YOU BIDDING CATEGORY 4? (YES/NO)</t>
  </si>
  <si>
    <t>ARE YOU BIDDING CATEGORY 5? (YES/NO)</t>
  </si>
  <si>
    <t>CATEGORIES 2 - 5 PRIMARY MODEL LISTING, ACCESSORIES &amp; SYSTEM PURCHASE PRICING</t>
  </si>
  <si>
    <t>CATEGORIES 2 - 5 FULL PRODUCT LINE MODEL LISTING WITH ACCESSORIES &amp; SYSTEM PURCHASE PRICING</t>
  </si>
  <si>
    <t>Product Category</t>
  </si>
  <si>
    <t>PER UNIT - SEGMENT 4A Monochrome Units</t>
  </si>
  <si>
    <t>PER UNIT - SEGMENT 4A Color Units</t>
  </si>
  <si>
    <t>PER UNIT - SEGMENT 4B Color Units</t>
  </si>
  <si>
    <t>PER UNIT - SEGMENT 4B Monochrome Units</t>
  </si>
  <si>
    <t>4A</t>
  </si>
  <si>
    <t>4AC</t>
  </si>
  <si>
    <t>4B</t>
  </si>
  <si>
    <t>4BC</t>
  </si>
  <si>
    <t>6. The hardware purchase, rental and cost-per-copy costs proposed on this Pricing Schedule shall include all equipment and accessories required to meet or exceed the product specifications contained in Section III.2 of the RFP.</t>
  </si>
  <si>
    <t>7. All Administrative and Service Fees required under the RFP are to be factored in to all pricing listed on this Pricing Schedule.</t>
  </si>
  <si>
    <t>8. Any model proposed on this Pricing Schedule that is discontinued by the Print Output Device Vendor during the term of the Contract shall be substituted with a Device of equivalent or superior specifications at the same hardware and service pricing set forth on this Schedule.</t>
  </si>
  <si>
    <t>5. In Column A, the letter "C" designates a color-enabled device.</t>
  </si>
  <si>
    <t>5. Per Section III.10 of the RFP, Copier/MFDs must be installed as "new" or "newly manufactured."</t>
  </si>
  <si>
    <t xml:space="preserve">
MISCELLANEOUS PRICING FORM</t>
  </si>
  <si>
    <t>MSRP DISCOUNT FOR OTHER OPTIONAL ACCESSORIES FOR PRODUCT CATEGORIES 1 THROUGH 5</t>
  </si>
  <si>
    <t>Percentage discount from Manufacturer's Suggested Retail Pricing (MSRP) for all other optional accessories to products proposed in Product Categories 1 through 5.</t>
  </si>
  <si>
    <t>PROVIDE THE PERCENTAGE DISCOUNT APPLICABLE TO THE PURCHASE OF ANY OPTIONAL ACCESSORY FOR PRODUCTS PROPOSED IN CATEGORIES 1 THROUGH 5, APPLICABLE AT ANY TIME BEFORE OR AFTER PRODUCT INSTALLATION.</t>
  </si>
  <si>
    <t>THE ONE-TIME PER-UNIT FLAT-RATE CHARGES APPLICABLE TO ADDING SADDLE-STITCHING TO SEGMENT 2 THROUGH 5 COPIER/MFDs AT ANY TIME BEFORE OR AFTER DEVICE INSTALLATION ARE AS FOLLOWS:</t>
  </si>
  <si>
    <t>THE ONE-TIME PER-UNIT FLAT-RATE CHARGES APPLICABLE TO ADDING HOLE-PUNCH FINISHING TO SEGMENT 2 AND 3 COPIER/MFDS AT ANY TIME BEFORE OR AFTER DEVICE INSTALLATION ARE AS FOLLOWS:</t>
  </si>
  <si>
    <t>THE ONE-TIME PER-UNIT FLAT-RATE CHARGES APPLICABLE TO ADDING ANALOG FAX BOARDS TO SEGMENT 2 THROUGH 5 COPIER/MFDS AT ANY TIME BEFORE OR AFTER DEVICE INSTALLATION ARE AS FOLLOWS:</t>
  </si>
  <si>
    <t>Toshiba America Business Solutions, Inc.</t>
  </si>
  <si>
    <t>Yes</t>
  </si>
  <si>
    <t>Toshiba</t>
  </si>
  <si>
    <t>ESTUDIO4518A</t>
  </si>
  <si>
    <t>ESTUDIO4515AC</t>
  </si>
  <si>
    <t>ESTUDIO2518A</t>
  </si>
  <si>
    <t>ESTUDIO3518A</t>
  </si>
  <si>
    <t>ESTUDIO2010AC</t>
  </si>
  <si>
    <t>ESTUDIO6518A</t>
  </si>
  <si>
    <t>ESTUDIO5015AC</t>
  </si>
  <si>
    <t>ESTUDIO7518A</t>
  </si>
  <si>
    <t>ESTUDIO6516AC</t>
  </si>
  <si>
    <t>ESTUDIO1058</t>
  </si>
  <si>
    <t>MR3031 RADF, MJ1042B Inner Finisher, KD1058B 500-Sheet Paper Feed Pedestal, MY1048B 500-Sheet Drawer, PWRFLTR-XGPCS15D Surge Protector</t>
  </si>
  <si>
    <t>MR3031 RADF, MJ1042B Inner Finisher, MY1047B 500-Sheet Paper Feed Unit, KD1058B 500-Sheet Paper Feed Pedestal, MY1048B 500-Sheet Drawer, PWRFLTR-XGPCS15D Surge Protector</t>
  </si>
  <si>
    <t>MJ1111B 50-Sheet Stapling Finisher, PWRFLTR-XGPCS20D Surge Protector</t>
  </si>
  <si>
    <t>PWRFLTR-XGPCS20820D Surge Protector</t>
  </si>
  <si>
    <t>MR3031 RADF, MJ1042B Inner Finisher, PWRFLTR-XGPCS15D Surge Protector, STAND5005 Stand</t>
  </si>
  <si>
    <t>MR3031 RADF, MJ1109B Console Finisher, KN5005 Bridge Kit, PWRFLTR-XGPCS15D Surge Protector, STAND5005 Stand</t>
  </si>
  <si>
    <t>MR3031 RADF, MJ1109B Console Finisher, KN5005 Bridge Kit, KD1058B 500-Sheet Paper Feed Pedestal, MY1048B 500-Sheet Drawer, PWRFLTR-XGPCS15D Surge Protector</t>
  </si>
  <si>
    <t>ESTUDIO3015AC</t>
  </si>
  <si>
    <t>Unlimited</t>
  </si>
  <si>
    <t>Lexmark</t>
  </si>
  <si>
    <t>KIP</t>
  </si>
  <si>
    <t>RISO</t>
  </si>
  <si>
    <t>Fujitsu</t>
  </si>
  <si>
    <t>MS331DN</t>
  </si>
  <si>
    <t>CS521DN</t>
  </si>
  <si>
    <t>MS521DN</t>
  </si>
  <si>
    <t>CS622DE</t>
  </si>
  <si>
    <t>MS621DN</t>
  </si>
  <si>
    <t>CS725DE</t>
  </si>
  <si>
    <t>SYS7172K4</t>
  </si>
  <si>
    <t>SYS660K</t>
  </si>
  <si>
    <t>SF5130 EIIU</t>
  </si>
  <si>
    <t>FI-7160</t>
  </si>
  <si>
    <t>FI-7600</t>
  </si>
  <si>
    <t>FI-7900</t>
  </si>
  <si>
    <t>N/A</t>
  </si>
  <si>
    <t>Can be quoted upon request.</t>
  </si>
  <si>
    <t>Advanced Exchange (8x5x24, includes parts, labor, and shipping)</t>
  </si>
  <si>
    <t>8x5x24 NBD, includes 1 cleaning per year, parts, labor, travel</t>
  </si>
  <si>
    <t>NBD</t>
  </si>
  <si>
    <t>ESTUDIO7516ACT + ESTUDIO2010AC</t>
  </si>
  <si>
    <t>ESTUDIO7516ACT with MP2502B 2500-Sheet Large Capacity Feeder, MJ1112B Saddle Stitch Finisher, PWRFLTR-XGPCS20D Surge Protector, ESTUDIO2010AC with MR3031 RADF, MJ1042B Inner Finisher, MY1047B 500-Sheet Paper Feed Unit, KD1058B 500-Sheet Paper Feed Pedestal, MY1048B 500-Sheet Drawer, PWRFLTR-XGPCS15D Surge Protector</t>
  </si>
  <si>
    <t>ESTUDIO400AC</t>
  </si>
  <si>
    <t>GD1370N Fax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</si>
</sst>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.0000_);_(&quot;$&quot;* \(#,##0.0000\);_(&quot;$&quot;* &quot;-&quot;??_);_(@_)"/>
    <numFmt numFmtId="166" formatCode="_(* #,##0_);_(* \(#,##0\);_(* &quot;-&quot;??_);_(@_)"/>
    <numFmt numFmtId="167" formatCode="&quot;$&quot;#,##0.0000"/>
  </numFmts>
  <fonts count="3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Verdan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b/>
      <sz val="12"/>
      <name val="Comic Sans MS"/>
      <family val="4"/>
    </font>
    <font>
      <sz val="12"/>
      <name val="Comic Sans MS"/>
      <family val="4"/>
    </font>
    <font>
      <b/>
      <sz val="12"/>
      <color rgb="FF006600"/>
      <name val="Times New Roman"/>
      <family val="1"/>
    </font>
    <font>
      <b/>
      <sz val="12"/>
      <color rgb="FF006600"/>
      <name val="Arial"/>
      <family val="2"/>
    </font>
    <font>
      <sz val="12"/>
      <name val="Arial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006600"/>
      <name val="Arial"/>
      <family val="2"/>
    </font>
    <font>
      <sz val="20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2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40">
    <xf numFmtId="0" fontId="0" fillId="0" borderId="0" xfId="0"/>
    <xf numFmtId="0" fontId="2" fillId="0" borderId="5" xfId="0" applyFont="1" applyBorder="1"/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16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164" fontId="2" fillId="0" borderId="10" xfId="0" applyNumberFormat="1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4" fillId="0" borderId="0" xfId="0" applyFont="1"/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165" fontId="2" fillId="4" borderId="11" xfId="124" applyNumberFormat="1" applyFont="1" applyFill="1" applyBorder="1" applyAlignment="1">
      <alignment horizontal="center" vertical="center"/>
    </xf>
    <xf numFmtId="165" fontId="2" fillId="4" borderId="11" xfId="124" applyNumberFormat="1" applyFont="1" applyFill="1" applyBorder="1" applyAlignment="1">
      <alignment horizontal="right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3" fontId="2" fillId="4" borderId="14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165" fontId="2" fillId="4" borderId="19" xfId="124" applyNumberFormat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44" fontId="2" fillId="5" borderId="11" xfId="124" applyFont="1" applyFill="1" applyBorder="1" applyAlignment="1">
      <alignment horizontal="right" vertical="center"/>
    </xf>
    <xf numFmtId="0" fontId="18" fillId="5" borderId="12" xfId="0" applyFont="1" applyFill="1" applyBorder="1" applyAlignment="1">
      <alignment horizontal="center" vertical="center" wrapText="1"/>
    </xf>
    <xf numFmtId="165" fontId="19" fillId="5" borderId="11" xfId="124" applyNumberFormat="1" applyFont="1" applyFill="1" applyBorder="1" applyAlignment="1" applyProtection="1">
      <alignment horizontal="right" vertical="center"/>
    </xf>
    <xf numFmtId="44" fontId="19" fillId="5" borderId="11" xfId="124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165" fontId="2" fillId="0" borderId="0" xfId="124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4" fontId="2" fillId="0" borderId="0" xfId="124" applyFont="1" applyFill="1" applyBorder="1" applyAlignment="1">
      <alignment horizontal="right" vertical="center"/>
    </xf>
    <xf numFmtId="44" fontId="2" fillId="0" borderId="0" xfId="124" applyFont="1" applyFill="1" applyBorder="1" applyAlignment="1" applyProtection="1">
      <alignment horizontal="right" vertical="center"/>
    </xf>
    <xf numFmtId="167" fontId="2" fillId="4" borderId="11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4" borderId="23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164" fontId="2" fillId="4" borderId="19" xfId="0" applyNumberFormat="1" applyFont="1" applyFill="1" applyBorder="1" applyAlignment="1">
      <alignment horizontal="center" vertical="center"/>
    </xf>
    <xf numFmtId="167" fontId="2" fillId="4" borderId="23" xfId="0" applyNumberFormat="1" applyFont="1" applyFill="1" applyBorder="1" applyAlignment="1">
      <alignment horizontal="center" vertical="center"/>
    </xf>
    <xf numFmtId="167" fontId="2" fillId="4" borderId="19" xfId="0" applyNumberFormat="1" applyFont="1" applyFill="1" applyBorder="1" applyAlignment="1">
      <alignment horizontal="center" vertical="center"/>
    </xf>
    <xf numFmtId="164" fontId="2" fillId="4" borderId="20" xfId="0" applyNumberFormat="1" applyFont="1" applyFill="1" applyBorder="1" applyAlignment="1">
      <alignment horizontal="center" vertical="center"/>
    </xf>
    <xf numFmtId="164" fontId="2" fillId="4" borderId="21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164" fontId="2" fillId="4" borderId="24" xfId="0" applyNumberFormat="1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165" fontId="2" fillId="4" borderId="23" xfId="124" applyNumberFormat="1" applyFont="1" applyFill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44" fontId="2" fillId="5" borderId="23" xfId="124" applyFont="1" applyFill="1" applyBorder="1" applyAlignment="1">
      <alignment horizontal="right" vertical="center"/>
    </xf>
    <xf numFmtId="3" fontId="2" fillId="4" borderId="23" xfId="0" applyNumberFormat="1" applyFont="1" applyFill="1" applyBorder="1" applyAlignment="1">
      <alignment horizontal="center" vertical="center"/>
    </xf>
    <xf numFmtId="165" fontId="2" fillId="4" borderId="23" xfId="124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44" fontId="2" fillId="5" borderId="19" xfId="124" applyFont="1" applyFill="1" applyBorder="1" applyAlignment="1">
      <alignment horizontal="right" vertical="center"/>
    </xf>
    <xf numFmtId="3" fontId="2" fillId="4" borderId="19" xfId="0" applyNumberFormat="1" applyFont="1" applyFill="1" applyBorder="1" applyAlignment="1">
      <alignment horizontal="center" vertical="center"/>
    </xf>
    <xf numFmtId="165" fontId="2" fillId="4" borderId="19" xfId="124" applyNumberFormat="1" applyFont="1" applyFill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4" borderId="20" xfId="0" applyNumberFormat="1" applyFont="1" applyFill="1" applyBorder="1" applyAlignment="1">
      <alignment horizontal="center" vertical="center"/>
    </xf>
    <xf numFmtId="165" fontId="2" fillId="4" borderId="27" xfId="124" applyNumberFormat="1" applyFont="1" applyFill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  <xf numFmtId="3" fontId="2" fillId="4" borderId="21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65" fontId="2" fillId="4" borderId="25" xfId="124" applyNumberFormat="1" applyFont="1" applyFill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44" fontId="2" fillId="5" borderId="25" xfId="124" applyFont="1" applyFill="1" applyBorder="1" applyAlignment="1">
      <alignment horizontal="right" vertical="center"/>
    </xf>
    <xf numFmtId="44" fontId="2" fillId="3" borderId="11" xfId="124" applyFont="1" applyFill="1" applyBorder="1" applyAlignment="1" applyProtection="1">
      <alignment horizontal="right" vertical="center"/>
      <protection locked="0"/>
    </xf>
    <xf numFmtId="44" fontId="2" fillId="3" borderId="15" xfId="124" applyFont="1" applyFill="1" applyBorder="1" applyAlignment="1" applyProtection="1">
      <alignment horizontal="right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164" fontId="2" fillId="3" borderId="11" xfId="0" applyNumberFormat="1" applyFont="1" applyFill="1" applyBorder="1" applyAlignment="1" applyProtection="1">
      <alignment horizontal="right" vertical="center"/>
      <protection locked="0"/>
    </xf>
    <xf numFmtId="165" fontId="2" fillId="3" borderId="11" xfId="124" applyNumberFormat="1" applyFont="1" applyFill="1" applyBorder="1" applyAlignment="1" applyProtection="1">
      <alignment horizontal="center" vertical="center"/>
      <protection locked="0"/>
    </xf>
    <xf numFmtId="165" fontId="2" fillId="4" borderId="11" xfId="124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right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164" fontId="2" fillId="3" borderId="23" xfId="0" applyNumberFormat="1" applyFont="1" applyFill="1" applyBorder="1" applyAlignment="1" applyProtection="1">
      <alignment horizontal="right" vertical="center"/>
      <protection locked="0"/>
    </xf>
    <xf numFmtId="165" fontId="2" fillId="3" borderId="23" xfId="124" applyNumberFormat="1" applyFont="1" applyFill="1" applyBorder="1" applyAlignment="1" applyProtection="1">
      <alignment horizontal="center" vertical="center"/>
      <protection locked="0"/>
    </xf>
    <xf numFmtId="165" fontId="2" fillId="4" borderId="23" xfId="124" applyNumberFormat="1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164" fontId="2" fillId="3" borderId="19" xfId="0" applyNumberFormat="1" applyFont="1" applyFill="1" applyBorder="1" applyAlignment="1" applyProtection="1">
      <alignment horizontal="right" vertical="center"/>
      <protection locked="0"/>
    </xf>
    <xf numFmtId="165" fontId="2" fillId="3" borderId="19" xfId="124" applyNumberFormat="1" applyFont="1" applyFill="1" applyBorder="1" applyAlignment="1" applyProtection="1">
      <alignment horizontal="center" vertical="center"/>
      <protection locked="0"/>
    </xf>
    <xf numFmtId="165" fontId="2" fillId="4" borderId="19" xfId="124" applyNumberFormat="1" applyFont="1" applyFill="1" applyBorder="1" applyAlignment="1" applyProtection="1">
      <alignment horizontal="center" vertical="center"/>
      <protection locked="0"/>
    </xf>
    <xf numFmtId="164" fontId="2" fillId="3" borderId="20" xfId="0" applyNumberFormat="1" applyFont="1" applyFill="1" applyBorder="1" applyAlignment="1" applyProtection="1">
      <alignment horizontal="right" vertical="center"/>
      <protection locked="0"/>
    </xf>
    <xf numFmtId="164" fontId="2" fillId="3" borderId="21" xfId="0" applyNumberFormat="1" applyFont="1" applyFill="1" applyBorder="1" applyAlignment="1" applyProtection="1">
      <alignment horizontal="right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164" fontId="2" fillId="3" borderId="24" xfId="0" applyNumberFormat="1" applyFont="1" applyFill="1" applyBorder="1" applyAlignment="1" applyProtection="1">
      <alignment horizontal="right" vertical="center"/>
      <protection locked="0"/>
    </xf>
    <xf numFmtId="165" fontId="2" fillId="3" borderId="25" xfId="124" applyNumberFormat="1" applyFont="1" applyFill="1" applyBorder="1" applyAlignment="1" applyProtection="1">
      <alignment horizontal="center" vertical="center"/>
      <protection locked="0"/>
    </xf>
    <xf numFmtId="44" fontId="2" fillId="3" borderId="23" xfId="124" applyFont="1" applyFill="1" applyBorder="1" applyAlignment="1" applyProtection="1">
      <alignment horizontal="right" vertical="center"/>
      <protection locked="0"/>
    </xf>
    <xf numFmtId="44" fontId="2" fillId="3" borderId="19" xfId="124" applyFont="1" applyFill="1" applyBorder="1" applyAlignment="1" applyProtection="1">
      <alignment horizontal="right" vertical="center"/>
      <protection locked="0"/>
    </xf>
    <xf numFmtId="44" fontId="2" fillId="3" borderId="20" xfId="124" applyFont="1" applyFill="1" applyBorder="1" applyAlignment="1" applyProtection="1">
      <alignment horizontal="right" vertical="center"/>
      <protection locked="0"/>
    </xf>
    <xf numFmtId="44" fontId="2" fillId="3" borderId="21" xfId="124" applyFont="1" applyFill="1" applyBorder="1" applyAlignment="1" applyProtection="1">
      <alignment horizontal="right" vertical="center"/>
      <protection locked="0"/>
    </xf>
    <xf numFmtId="44" fontId="2" fillId="3" borderId="24" xfId="124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Protection="1">
      <protection locked="0"/>
    </xf>
    <xf numFmtId="164" fontId="2" fillId="3" borderId="11" xfId="0" applyNumberFormat="1" applyFont="1" applyFill="1" applyBorder="1" applyAlignment="1" applyProtection="1">
      <alignment horizontal="center" vertical="center"/>
      <protection locked="0"/>
    </xf>
    <xf numFmtId="167" fontId="2" fillId="3" borderId="11" xfId="0" applyNumberFormat="1" applyFont="1" applyFill="1" applyBorder="1" applyAlignment="1" applyProtection="1">
      <alignment horizontal="center" vertical="center"/>
      <protection locked="0"/>
    </xf>
    <xf numFmtId="164" fontId="2" fillId="4" borderId="11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23" xfId="0" applyNumberFormat="1" applyFont="1" applyFill="1" applyBorder="1" applyAlignment="1" applyProtection="1">
      <alignment horizontal="center" vertical="center"/>
      <protection locked="0"/>
    </xf>
    <xf numFmtId="167" fontId="2" fillId="3" borderId="23" xfId="0" applyNumberFormat="1" applyFont="1" applyFill="1" applyBorder="1" applyAlignment="1" applyProtection="1">
      <alignment horizontal="center" vertical="center"/>
      <protection locked="0"/>
    </xf>
    <xf numFmtId="164" fontId="2" fillId="4" borderId="23" xfId="0" applyNumberFormat="1" applyFont="1" applyFill="1" applyBorder="1" applyAlignment="1" applyProtection="1">
      <alignment horizontal="center" vertical="center"/>
      <protection locked="0"/>
    </xf>
    <xf numFmtId="164" fontId="2" fillId="3" borderId="19" xfId="0" applyNumberFormat="1" applyFont="1" applyFill="1" applyBorder="1" applyAlignment="1" applyProtection="1">
      <alignment horizontal="center" vertical="center"/>
      <protection locked="0"/>
    </xf>
    <xf numFmtId="167" fontId="2" fillId="3" borderId="19" xfId="0" applyNumberFormat="1" applyFont="1" applyFill="1" applyBorder="1" applyAlignment="1" applyProtection="1">
      <alignment horizontal="center" vertical="center"/>
      <protection locked="0"/>
    </xf>
    <xf numFmtId="164" fontId="2" fillId="4" borderId="19" xfId="0" applyNumberFormat="1" applyFont="1" applyFill="1" applyBorder="1" applyAlignment="1" applyProtection="1">
      <alignment horizontal="center" vertical="center"/>
      <protection locked="0"/>
    </xf>
    <xf numFmtId="164" fontId="2" fillId="3" borderId="20" xfId="0" applyNumberFormat="1" applyFont="1" applyFill="1" applyBorder="1" applyAlignment="1" applyProtection="1">
      <alignment horizontal="center" vertical="center"/>
      <protection locked="0"/>
    </xf>
    <xf numFmtId="164" fontId="2" fillId="3" borderId="21" xfId="0" applyNumberFormat="1" applyFont="1" applyFill="1" applyBorder="1" applyAlignment="1" applyProtection="1">
      <alignment horizontal="center" vertical="center"/>
      <protection locked="0"/>
    </xf>
    <xf numFmtId="164" fontId="2" fillId="3" borderId="24" xfId="0" applyNumberFormat="1" applyFont="1" applyFill="1" applyBorder="1" applyAlignment="1" applyProtection="1">
      <alignment horizontal="center" vertical="center"/>
      <protection locked="0"/>
    </xf>
    <xf numFmtId="164" fontId="2" fillId="3" borderId="25" xfId="0" applyNumberFormat="1" applyFont="1" applyFill="1" applyBorder="1" applyAlignment="1" applyProtection="1">
      <alignment horizontal="center" vertical="center"/>
      <protection locked="0"/>
    </xf>
    <xf numFmtId="44" fontId="20" fillId="5" borderId="11" xfId="124" applyFont="1" applyFill="1" applyBorder="1" applyAlignment="1" applyProtection="1">
      <alignment horizontal="right" vertical="center"/>
    </xf>
    <xf numFmtId="44" fontId="20" fillId="5" borderId="29" xfId="124" applyFont="1" applyFill="1" applyBorder="1" applyAlignment="1" applyProtection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165" fontId="21" fillId="4" borderId="29" xfId="124" applyNumberFormat="1" applyFont="1" applyFill="1" applyBorder="1" applyAlignment="1">
      <alignment horizontal="center" vertical="center"/>
    </xf>
    <xf numFmtId="165" fontId="21" fillId="4" borderId="11" xfId="124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6" fontId="25" fillId="0" borderId="0" xfId="125" applyNumberFormat="1" applyFont="1" applyFill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165" fontId="24" fillId="0" borderId="0" xfId="124" applyNumberFormat="1" applyFont="1" applyFill="1" applyBorder="1" applyAlignment="1">
      <alignment horizontal="center" vertical="center"/>
    </xf>
    <xf numFmtId="164" fontId="24" fillId="0" borderId="0" xfId="0" applyNumberFormat="1" applyFont="1" applyAlignment="1">
      <alignment horizontal="right" vertical="center"/>
    </xf>
    <xf numFmtId="44" fontId="26" fillId="5" borderId="15" xfId="124" applyFont="1" applyFill="1" applyBorder="1" applyAlignment="1" applyProtection="1">
      <alignment horizontal="right" vertical="center"/>
    </xf>
    <xf numFmtId="3" fontId="24" fillId="0" borderId="0" xfId="0" applyNumberFormat="1" applyFont="1" applyAlignment="1">
      <alignment horizontal="center" vertical="center"/>
    </xf>
    <xf numFmtId="44" fontId="24" fillId="0" borderId="0" xfId="124" applyFont="1" applyFill="1" applyBorder="1" applyAlignment="1">
      <alignment horizontal="right" vertical="center"/>
    </xf>
    <xf numFmtId="44" fontId="24" fillId="0" borderId="0" xfId="124" applyFont="1" applyFill="1" applyBorder="1" applyAlignment="1" applyProtection="1">
      <alignment horizontal="right" vertical="center"/>
    </xf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9" fillId="0" borderId="0" xfId="0" applyFont="1"/>
    <xf numFmtId="166" fontId="3" fillId="0" borderId="11" xfId="125" applyNumberFormat="1" applyFont="1" applyBorder="1" applyAlignment="1">
      <alignment horizontal="center" vertical="center"/>
    </xf>
    <xf numFmtId="166" fontId="3" fillId="0" borderId="15" xfId="125" applyNumberFormat="1" applyFont="1" applyBorder="1" applyAlignment="1">
      <alignment horizontal="center" vertical="center"/>
    </xf>
    <xf numFmtId="166" fontId="3" fillId="0" borderId="14" xfId="125" applyNumberFormat="1" applyFont="1" applyBorder="1" applyAlignment="1">
      <alignment horizontal="center" vertical="center"/>
    </xf>
    <xf numFmtId="166" fontId="3" fillId="0" borderId="18" xfId="125" applyNumberFormat="1" applyFont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166" fontId="3" fillId="7" borderId="11" xfId="125" applyNumberFormat="1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horizontal="center" vertical="center"/>
      <protection locked="0"/>
    </xf>
    <xf numFmtId="0" fontId="2" fillId="7" borderId="15" xfId="0" applyFont="1" applyFill="1" applyBorder="1" applyAlignment="1" applyProtection="1">
      <alignment horizontal="center" vertical="center" wrapText="1"/>
      <protection locked="0"/>
    </xf>
    <xf numFmtId="164" fontId="2" fillId="7" borderId="11" xfId="0" applyNumberFormat="1" applyFont="1" applyFill="1" applyBorder="1" applyAlignment="1" applyProtection="1">
      <alignment horizontal="right" vertical="center"/>
      <protection locked="0"/>
    </xf>
    <xf numFmtId="165" fontId="2" fillId="7" borderId="11" xfId="124" applyNumberFormat="1" applyFont="1" applyFill="1" applyBorder="1" applyAlignment="1" applyProtection="1">
      <alignment horizontal="center" vertical="center"/>
      <protection locked="0"/>
    </xf>
    <xf numFmtId="165" fontId="19" fillId="7" borderId="11" xfId="124" applyNumberFormat="1" applyFont="1" applyFill="1" applyBorder="1" applyAlignment="1" applyProtection="1">
      <alignment horizontal="right" vertical="center"/>
    </xf>
    <xf numFmtId="44" fontId="19" fillId="7" borderId="11" xfId="124" applyFont="1" applyFill="1" applyBorder="1" applyAlignment="1" applyProtection="1">
      <alignment horizontal="right" vertical="center"/>
    </xf>
    <xf numFmtId="3" fontId="2" fillId="7" borderId="11" xfId="0" applyNumberFormat="1" applyFont="1" applyFill="1" applyBorder="1" applyAlignment="1">
      <alignment horizontal="center" vertical="center"/>
    </xf>
    <xf numFmtId="44" fontId="2" fillId="7" borderId="11" xfId="124" applyFont="1" applyFill="1" applyBorder="1" applyAlignment="1">
      <alignment horizontal="right" vertical="center"/>
    </xf>
    <xf numFmtId="44" fontId="2" fillId="7" borderId="11" xfId="124" applyFont="1" applyFill="1" applyBorder="1" applyAlignment="1" applyProtection="1">
      <alignment horizontal="right" vertical="center"/>
      <protection locked="0"/>
    </xf>
    <xf numFmtId="44" fontId="20" fillId="7" borderId="11" xfId="124" applyFont="1" applyFill="1" applyBorder="1" applyAlignment="1" applyProtection="1">
      <alignment horizontal="right" vertical="center"/>
    </xf>
    <xf numFmtId="0" fontId="0" fillId="7" borderId="0" xfId="0" applyFill="1"/>
    <xf numFmtId="0" fontId="25" fillId="0" borderId="21" xfId="0" applyFont="1" applyBorder="1" applyAlignment="1">
      <alignment horizontal="center" vertical="center" wrapText="1"/>
    </xf>
    <xf numFmtId="9" fontId="2" fillId="2" borderId="1" xfId="126" applyFont="1" applyFill="1" applyBorder="1" applyProtection="1">
      <protection locked="0"/>
    </xf>
    <xf numFmtId="165" fontId="26" fillId="5" borderId="13" xfId="124" applyNumberFormat="1" applyFont="1" applyFill="1" applyBorder="1" applyAlignment="1" applyProtection="1">
      <alignment horizontal="center" vertical="center" wrapText="1"/>
    </xf>
    <xf numFmtId="165" fontId="26" fillId="5" borderId="12" xfId="124" applyNumberFormat="1" applyFont="1" applyFill="1" applyBorder="1" applyAlignment="1" applyProtection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23" fillId="6" borderId="30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2" borderId="13" xfId="0" applyFont="1" applyFill="1" applyBorder="1" applyAlignment="1" applyProtection="1">
      <alignment horizontal="center" vertical="center" shrinkToFit="1"/>
      <protection locked="0"/>
    </xf>
    <xf numFmtId="0" fontId="28" fillId="2" borderId="17" xfId="0" applyFont="1" applyFill="1" applyBorder="1" applyAlignment="1" applyProtection="1">
      <alignment horizontal="center" vertical="center" shrinkToFit="1"/>
      <protection locked="0"/>
    </xf>
    <xf numFmtId="0" fontId="28" fillId="2" borderId="12" xfId="0" applyFont="1" applyFill="1" applyBorder="1" applyAlignment="1" applyProtection="1">
      <alignment horizontal="center" vertical="center" shrinkToFit="1"/>
      <protection locked="0"/>
    </xf>
    <xf numFmtId="0" fontId="23" fillId="6" borderId="13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25" fillId="0" borderId="2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</cellXfs>
  <cellStyles count="127">
    <cellStyle name="Comma" xfId="125" builtinId="3"/>
    <cellStyle name="Currency" xfId="124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Normal" xfId="0" builtinId="0"/>
    <cellStyle name="Normal 2" xfId="85" xr:uid="{00000000-0005-0000-0000-00007D000000}"/>
    <cellStyle name="Percent" xfId="126" builtinId="5"/>
  </cellStyles>
  <dxfs count="0"/>
  <tableStyles count="1" defaultTableStyle="TableStyleMedium9" defaultPivotStyle="PivotStyleMedium4">
    <tableStyle name="Invisible" pivot="0" table="0" count="0" xr9:uid="{ECD3D18D-F8A4-47CB-BEB5-68668AEBA95E}"/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P42"/>
  <sheetViews>
    <sheetView tabSelected="1" zoomScale="55" zoomScaleNormal="55" zoomScalePageLayoutView="125" workbookViewId="0">
      <selection sqref="A1:X1"/>
    </sheetView>
  </sheetViews>
  <sheetFormatPr defaultColWidth="11" defaultRowHeight="15.75" x14ac:dyDescent="0.25"/>
  <cols>
    <col min="1" max="1" width="24.625" customWidth="1"/>
    <col min="2" max="3" width="21.75" customWidth="1"/>
    <col min="4" max="4" width="23.75" customWidth="1"/>
    <col min="5" max="5" width="73.75" customWidth="1"/>
    <col min="6" max="6" width="2.125" customWidth="1"/>
    <col min="7" max="7" width="29.25" customWidth="1"/>
    <col min="8" max="9" width="26.25" customWidth="1"/>
    <col min="10" max="10" width="2.125" customWidth="1"/>
    <col min="11" max="12" width="24.75" customWidth="1"/>
    <col min="13" max="13" width="28.875" customWidth="1"/>
    <col min="14" max="14" width="2.125" customWidth="1"/>
    <col min="15" max="18" width="29.25" customWidth="1"/>
    <col min="19" max="19" width="37.625" customWidth="1"/>
    <col min="20" max="20" width="36.125" customWidth="1"/>
    <col min="21" max="21" width="2.125" customWidth="1"/>
    <col min="22" max="23" width="24.75" customWidth="1"/>
    <col min="24" max="24" width="29.125" customWidth="1"/>
    <col min="25" max="25" width="2.125" customWidth="1"/>
    <col min="26" max="27" width="26.25" customWidth="1"/>
    <col min="28" max="28" width="2.125" customWidth="1"/>
    <col min="29" max="30" width="24.75" customWidth="1"/>
    <col min="31" max="31" width="30" customWidth="1"/>
    <col min="32" max="32" width="2.125" customWidth="1"/>
    <col min="33" max="37" width="11" customWidth="1"/>
  </cols>
  <sheetData>
    <row r="1" spans="1:458" s="154" customFormat="1" ht="33.950000000000003" customHeight="1" x14ac:dyDescent="0.4">
      <c r="A1" s="187" t="s">
        <v>49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</row>
    <row r="2" spans="1:458" s="154" customFormat="1" ht="33.950000000000003" customHeight="1" x14ac:dyDescent="0.4">
      <c r="A2" s="187" t="s">
        <v>105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</row>
    <row r="3" spans="1:458" ht="16.5" thickBot="1" x14ac:dyDescent="0.3">
      <c r="A3" s="3"/>
      <c r="B3" s="3"/>
      <c r="C3" s="3"/>
      <c r="D3" s="3"/>
      <c r="E3" s="3"/>
    </row>
    <row r="4" spans="1:458" ht="31.5" customHeight="1" thickBot="1" x14ac:dyDescent="0.3">
      <c r="A4" s="155" t="s">
        <v>78</v>
      </c>
      <c r="B4" s="197" t="s">
        <v>136</v>
      </c>
      <c r="C4" s="198"/>
      <c r="D4" s="199"/>
    </row>
    <row r="5" spans="1:458" ht="16.5" thickBot="1" x14ac:dyDescent="0.3">
      <c r="A5" s="3"/>
      <c r="B5" s="3"/>
      <c r="C5" s="3"/>
      <c r="D5" s="3"/>
    </row>
    <row r="6" spans="1:458" ht="31.5" customHeight="1" thickBot="1" x14ac:dyDescent="0.3">
      <c r="A6" s="195" t="s">
        <v>109</v>
      </c>
      <c r="B6" s="195"/>
      <c r="C6" s="196"/>
      <c r="D6" s="197" t="s">
        <v>137</v>
      </c>
      <c r="E6" s="198"/>
      <c r="F6" s="199"/>
    </row>
    <row r="7" spans="1:458" x14ac:dyDescent="0.25">
      <c r="A7" s="3"/>
      <c r="B7" s="3"/>
      <c r="C7" s="3"/>
    </row>
    <row r="8" spans="1:458" ht="16.5" thickBot="1" x14ac:dyDescent="0.3">
      <c r="A8" s="3"/>
      <c r="B8" s="3"/>
      <c r="C8" s="3"/>
      <c r="D8" s="3"/>
    </row>
    <row r="9" spans="1:458" s="142" customFormat="1" ht="50.45" customHeight="1" thickBot="1" x14ac:dyDescent="0.4">
      <c r="A9" s="141"/>
      <c r="B9" s="141"/>
      <c r="C9" s="184" t="s">
        <v>60</v>
      </c>
      <c r="D9" s="185"/>
      <c r="E9" s="194"/>
      <c r="F9" s="144"/>
      <c r="G9" s="184" t="s">
        <v>68</v>
      </c>
      <c r="H9" s="185"/>
      <c r="I9" s="185"/>
      <c r="J9" s="185"/>
      <c r="K9" s="185"/>
      <c r="L9" s="185"/>
      <c r="M9" s="194"/>
      <c r="N9" s="144"/>
      <c r="O9" s="191" t="s">
        <v>82</v>
      </c>
      <c r="P9" s="192"/>
      <c r="Q9" s="192"/>
      <c r="R9" s="192"/>
      <c r="S9" s="192"/>
      <c r="T9" s="192"/>
      <c r="U9" s="192"/>
      <c r="V9" s="192"/>
      <c r="W9" s="192"/>
      <c r="X9" s="193"/>
      <c r="Y9" s="143"/>
      <c r="Z9" s="184" t="s">
        <v>83</v>
      </c>
      <c r="AA9" s="185"/>
      <c r="AB9" s="185"/>
      <c r="AC9" s="185"/>
      <c r="AD9" s="185"/>
      <c r="AE9" s="185"/>
      <c r="AF9" s="144"/>
    </row>
    <row r="10" spans="1:458" ht="42.95" customHeight="1" thickBot="1" x14ac:dyDescent="0.3">
      <c r="A10" s="11"/>
      <c r="B10" s="11"/>
      <c r="C10" s="188" t="s">
        <v>59</v>
      </c>
      <c r="D10" s="190"/>
      <c r="E10" s="189"/>
      <c r="F10" s="31"/>
      <c r="G10" s="17" t="s">
        <v>44</v>
      </c>
      <c r="H10" s="188" t="s">
        <v>57</v>
      </c>
      <c r="I10" s="189"/>
      <c r="J10" s="31"/>
      <c r="K10" s="181" t="s">
        <v>73</v>
      </c>
      <c r="L10" s="182"/>
      <c r="M10" s="183"/>
      <c r="N10" s="31"/>
      <c r="O10" s="188" t="s">
        <v>58</v>
      </c>
      <c r="P10" s="190"/>
      <c r="Q10" s="190"/>
      <c r="R10" s="189"/>
      <c r="S10" s="140" t="s">
        <v>54</v>
      </c>
      <c r="T10" s="17" t="s">
        <v>55</v>
      </c>
      <c r="U10" s="31"/>
      <c r="V10" s="181" t="s">
        <v>74</v>
      </c>
      <c r="W10" s="182"/>
      <c r="X10" s="183"/>
      <c r="Y10" s="31"/>
      <c r="Z10" s="179" t="s">
        <v>56</v>
      </c>
      <c r="AA10" s="180"/>
      <c r="AB10" s="31"/>
      <c r="AC10" s="181" t="s">
        <v>75</v>
      </c>
      <c r="AD10" s="182"/>
      <c r="AE10" s="183"/>
      <c r="AF10" s="31"/>
    </row>
    <row r="11" spans="1:458" ht="261.95" customHeight="1" thickBot="1" x14ac:dyDescent="0.3">
      <c r="A11" s="17" t="s">
        <v>13</v>
      </c>
      <c r="B11" s="18" t="s">
        <v>19</v>
      </c>
      <c r="C11" s="17" t="s">
        <v>20</v>
      </c>
      <c r="D11" s="17" t="s">
        <v>46</v>
      </c>
      <c r="E11" s="55" t="s">
        <v>87</v>
      </c>
      <c r="F11" s="39"/>
      <c r="G11" s="18" t="s">
        <v>86</v>
      </c>
      <c r="H11" s="18" t="s">
        <v>85</v>
      </c>
      <c r="I11" s="18" t="s">
        <v>84</v>
      </c>
      <c r="J11" s="39"/>
      <c r="K11" s="41" t="s">
        <v>64</v>
      </c>
      <c r="L11" s="41" t="s">
        <v>65</v>
      </c>
      <c r="M11" s="41" t="s">
        <v>66</v>
      </c>
      <c r="N11" s="39"/>
      <c r="O11" s="18" t="s">
        <v>41</v>
      </c>
      <c r="P11" s="161" t="s">
        <v>97</v>
      </c>
      <c r="Q11" s="18" t="s">
        <v>42</v>
      </c>
      <c r="R11" s="161" t="s">
        <v>98</v>
      </c>
      <c r="S11" s="18" t="s">
        <v>88</v>
      </c>
      <c r="T11" s="161" t="s">
        <v>99</v>
      </c>
      <c r="U11" s="39"/>
      <c r="V11" s="41" t="s">
        <v>61</v>
      </c>
      <c r="W11" s="41" t="s">
        <v>62</v>
      </c>
      <c r="X11" s="41" t="s">
        <v>63</v>
      </c>
      <c r="Y11" s="39"/>
      <c r="Z11" s="18" t="s">
        <v>89</v>
      </c>
      <c r="AA11" s="18" t="s">
        <v>69</v>
      </c>
      <c r="AB11" s="39"/>
      <c r="AC11" s="41" t="s">
        <v>72</v>
      </c>
      <c r="AD11" s="41" t="s">
        <v>71</v>
      </c>
      <c r="AE11" s="41" t="s">
        <v>70</v>
      </c>
      <c r="AF11" s="39"/>
    </row>
    <row r="12" spans="1:458" s="174" customFormat="1" ht="63" customHeight="1" thickBot="1" x14ac:dyDescent="0.3">
      <c r="A12" s="162" t="s">
        <v>104</v>
      </c>
      <c r="B12" s="163">
        <v>1</v>
      </c>
      <c r="C12" s="164" t="s">
        <v>101</v>
      </c>
      <c r="D12" s="164" t="s">
        <v>102</v>
      </c>
      <c r="E12" s="165" t="s">
        <v>103</v>
      </c>
      <c r="F12" s="31"/>
      <c r="G12" s="166">
        <v>1</v>
      </c>
      <c r="H12" s="167">
        <v>1</v>
      </c>
      <c r="I12" s="167">
        <v>1</v>
      </c>
      <c r="J12" s="31"/>
      <c r="K12" s="168">
        <f>((((G12/60+((H12*O12+I12*Q12)))/(O12+Q12))))</f>
        <v>1.0000133333333334</v>
      </c>
      <c r="L12" s="169">
        <f>((((G12)+(H12*O12+I12*Q12)*60)))</f>
        <v>75001</v>
      </c>
      <c r="M12" s="169">
        <f>B12*L12</f>
        <v>75001</v>
      </c>
      <c r="N12" s="31"/>
      <c r="O12" s="170">
        <v>1000</v>
      </c>
      <c r="P12" s="171">
        <f>(O12*H12)</f>
        <v>1000</v>
      </c>
      <c r="Q12" s="170">
        <v>250</v>
      </c>
      <c r="R12" s="171">
        <f>Q12*I12</f>
        <v>250</v>
      </c>
      <c r="S12" s="172">
        <v>1</v>
      </c>
      <c r="T12" s="173">
        <f>((P12+R12+S12))</f>
        <v>1251</v>
      </c>
      <c r="U12" s="31"/>
      <c r="V12" s="168">
        <f>(T12)/(O12+Q12)</f>
        <v>1.0007999999999999</v>
      </c>
      <c r="W12" s="169">
        <f>((T12)*60)</f>
        <v>75060</v>
      </c>
      <c r="X12" s="169">
        <f t="shared" ref="X12" si="0">B12*W12</f>
        <v>75060</v>
      </c>
      <c r="Y12" s="31"/>
      <c r="Z12" s="167">
        <v>1</v>
      </c>
      <c r="AA12" s="167">
        <v>1</v>
      </c>
      <c r="AB12" s="31"/>
      <c r="AC12" s="168">
        <f>((Z12*O12)+(AA12*Q12))/(O12+Q12)</f>
        <v>1</v>
      </c>
      <c r="AD12" s="169">
        <f t="shared" ref="AD12" si="1">(((Z12*O12)+(AA12*Q12)))*60</f>
        <v>75000</v>
      </c>
      <c r="AE12" s="169">
        <f t="shared" ref="AE12" si="2">B12*AD12</f>
        <v>75000</v>
      </c>
      <c r="AF12" s="31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</row>
    <row r="13" spans="1:458" ht="63" customHeight="1" thickBot="1" x14ac:dyDescent="0.3">
      <c r="A13" s="19">
        <v>1</v>
      </c>
      <c r="B13" s="157">
        <v>71</v>
      </c>
      <c r="C13" s="96" t="s">
        <v>138</v>
      </c>
      <c r="D13" s="96" t="s">
        <v>139</v>
      </c>
      <c r="E13" s="97" t="s">
        <v>153</v>
      </c>
      <c r="F13" s="31"/>
      <c r="G13" s="98">
        <v>3724</v>
      </c>
      <c r="H13" s="99">
        <v>4.1000000000000003E-3</v>
      </c>
      <c r="I13" s="100"/>
      <c r="J13" s="31"/>
      <c r="K13" s="42">
        <f>((((G13/60+((H13*O13+I13*Q13)))/(O13+Q13))))</f>
        <v>6.6166666666666665E-2</v>
      </c>
      <c r="L13" s="43">
        <f>((((G13)+(H13*O13+I13*Q13)*60)))</f>
        <v>3970</v>
      </c>
      <c r="M13" s="43">
        <f>B13*L13</f>
        <v>281870</v>
      </c>
      <c r="N13" s="31"/>
      <c r="O13" s="27">
        <v>1000</v>
      </c>
      <c r="P13" s="40">
        <f>(O13*H13)</f>
        <v>4.1000000000000005</v>
      </c>
      <c r="Q13" s="35"/>
      <c r="R13" s="32"/>
      <c r="S13" s="93">
        <v>70.779999999999987</v>
      </c>
      <c r="T13" s="138">
        <f>((P13+R13+S13))</f>
        <v>74.879999999999981</v>
      </c>
      <c r="U13" s="31"/>
      <c r="V13" s="42">
        <f>(T13)/(O13+Q13)</f>
        <v>7.4879999999999974E-2</v>
      </c>
      <c r="W13" s="43">
        <f>((T13)*60)</f>
        <v>4492.7999999999993</v>
      </c>
      <c r="X13" s="43">
        <f t="shared" ref="X13:X26" si="3">B13*W13</f>
        <v>318988.79999999993</v>
      </c>
      <c r="Y13" s="31"/>
      <c r="Z13" s="99">
        <v>7.4900000000000008E-2</v>
      </c>
      <c r="AA13" s="99"/>
      <c r="AB13" s="31"/>
      <c r="AC13" s="42">
        <f>((Z13*O13)+(AA13*Q13))/(O13+Q13)</f>
        <v>7.4900000000000008E-2</v>
      </c>
      <c r="AD13" s="43">
        <f t="shared" ref="AD13" si="4">(((Z13*O13)+(AA13*Q13)))*60</f>
        <v>4494</v>
      </c>
      <c r="AE13" s="43">
        <f t="shared" ref="AE13:AE26" si="5">B13*AD13</f>
        <v>319074</v>
      </c>
      <c r="AF13" s="31"/>
    </row>
    <row r="14" spans="1:458" ht="63" customHeight="1" thickBot="1" x14ac:dyDescent="0.3">
      <c r="A14" s="19" t="s">
        <v>17</v>
      </c>
      <c r="B14" s="157">
        <v>52</v>
      </c>
      <c r="C14" s="96" t="s">
        <v>138</v>
      </c>
      <c r="D14" s="96" t="s">
        <v>140</v>
      </c>
      <c r="E14" s="97" t="s">
        <v>154</v>
      </c>
      <c r="F14" s="31"/>
      <c r="G14" s="98">
        <v>5429</v>
      </c>
      <c r="H14" s="99">
        <v>4.1000000000000003E-3</v>
      </c>
      <c r="I14" s="99">
        <v>3.9E-2</v>
      </c>
      <c r="J14" s="31"/>
      <c r="K14" s="42">
        <f t="shared" ref="K14:K26" si="6">((((G14/60+((H14*O14+I14*Q14)))/(O14+Q14))))</f>
        <v>8.3466666666666675E-2</v>
      </c>
      <c r="L14" s="43">
        <f t="shared" ref="L14:L26" si="7">((((G14)+(H14*O14+I14*Q14)*60)))</f>
        <v>6260</v>
      </c>
      <c r="M14" s="43">
        <f t="shared" ref="M14:M26" si="8">B14*L14</f>
        <v>325520</v>
      </c>
      <c r="N14" s="31"/>
      <c r="O14" s="27">
        <v>1000</v>
      </c>
      <c r="P14" s="40">
        <f t="shared" ref="P14:P26" si="9">O14*H14</f>
        <v>4.1000000000000005</v>
      </c>
      <c r="Q14" s="28">
        <v>250</v>
      </c>
      <c r="R14" s="40">
        <f>Q14*I14</f>
        <v>9.75</v>
      </c>
      <c r="S14" s="93">
        <v>103.19999999999999</v>
      </c>
      <c r="T14" s="138">
        <f t="shared" ref="T14:T26" si="10">((P14+R14+S14))</f>
        <v>117.04999999999998</v>
      </c>
      <c r="U14" s="31"/>
      <c r="V14" s="42">
        <f t="shared" ref="V14:V26" si="11">(T14)/(O14+Q14)</f>
        <v>9.3639999999999987E-2</v>
      </c>
      <c r="W14" s="43">
        <f>((T14)*60)</f>
        <v>7022.9999999999991</v>
      </c>
      <c r="X14" s="43">
        <f t="shared" si="3"/>
        <v>365195.99999999994</v>
      </c>
      <c r="Y14" s="31"/>
      <c r="Z14" s="99">
        <v>0.16919999999999999</v>
      </c>
      <c r="AA14" s="99">
        <v>0.2041</v>
      </c>
      <c r="AB14" s="31"/>
      <c r="AC14" s="42">
        <f t="shared" ref="AC14:AC26" si="12">((Z14*O14)+(AA14*Q14))/(O14+Q14)</f>
        <v>0.17618</v>
      </c>
      <c r="AD14" s="43">
        <f>(((Z14*O14)+(AA14*Q14)))*60</f>
        <v>13213.5</v>
      </c>
      <c r="AE14" s="43">
        <f t="shared" si="5"/>
        <v>687102</v>
      </c>
      <c r="AF14" s="31"/>
    </row>
    <row r="15" spans="1:458" ht="63" customHeight="1" thickBot="1" x14ac:dyDescent="0.3">
      <c r="A15" s="19">
        <v>2</v>
      </c>
      <c r="B15" s="157">
        <v>259</v>
      </c>
      <c r="C15" s="96" t="s">
        <v>138</v>
      </c>
      <c r="D15" s="96" t="s">
        <v>141</v>
      </c>
      <c r="E15" s="97" t="s">
        <v>149</v>
      </c>
      <c r="F15" s="31"/>
      <c r="G15" s="98">
        <v>3145</v>
      </c>
      <c r="H15" s="99">
        <v>4.1000000000000003E-3</v>
      </c>
      <c r="I15" s="100"/>
      <c r="J15" s="31"/>
      <c r="K15" s="42">
        <f t="shared" si="6"/>
        <v>3.0308333333333333E-2</v>
      </c>
      <c r="L15" s="43">
        <f t="shared" si="7"/>
        <v>3637</v>
      </c>
      <c r="M15" s="43">
        <f t="shared" si="8"/>
        <v>941983</v>
      </c>
      <c r="N15" s="31"/>
      <c r="O15" s="27">
        <v>2000</v>
      </c>
      <c r="P15" s="40">
        <f t="shared" si="9"/>
        <v>8.2000000000000011</v>
      </c>
      <c r="Q15" s="35"/>
      <c r="R15" s="32"/>
      <c r="S15" s="93">
        <v>59.790000000000006</v>
      </c>
      <c r="T15" s="138">
        <f t="shared" si="10"/>
        <v>67.990000000000009</v>
      </c>
      <c r="U15" s="31"/>
      <c r="V15" s="42">
        <f t="shared" si="11"/>
        <v>3.3995000000000004E-2</v>
      </c>
      <c r="W15" s="43">
        <f t="shared" ref="W15:W26" si="13">((T15)*60)</f>
        <v>4079.4000000000005</v>
      </c>
      <c r="X15" s="43">
        <f t="shared" si="3"/>
        <v>1056564.6000000001</v>
      </c>
      <c r="Y15" s="31"/>
      <c r="Z15" s="99">
        <v>6.3899999999999998E-2</v>
      </c>
      <c r="AA15" s="99"/>
      <c r="AB15" s="31"/>
      <c r="AC15" s="42">
        <f t="shared" si="12"/>
        <v>6.3899999999999998E-2</v>
      </c>
      <c r="AD15" s="43">
        <f t="shared" ref="AD15:AD26" si="14">(((Z15*O15)+(AA15*Q15)))*60</f>
        <v>7668</v>
      </c>
      <c r="AE15" s="43">
        <f t="shared" si="5"/>
        <v>1986012</v>
      </c>
      <c r="AF15" s="31"/>
    </row>
    <row r="16" spans="1:458" ht="63" customHeight="1" thickBot="1" x14ac:dyDescent="0.3">
      <c r="A16" s="19" t="s">
        <v>8</v>
      </c>
      <c r="B16" s="157">
        <v>159</v>
      </c>
      <c r="C16" s="96" t="s">
        <v>138</v>
      </c>
      <c r="D16" s="96" t="s">
        <v>143</v>
      </c>
      <c r="E16" s="97" t="s">
        <v>150</v>
      </c>
      <c r="F16" s="31"/>
      <c r="G16" s="98">
        <v>2649</v>
      </c>
      <c r="H16" s="99">
        <v>4.1000000000000003E-3</v>
      </c>
      <c r="I16" s="99">
        <v>4.2000000000000003E-2</v>
      </c>
      <c r="J16" s="31"/>
      <c r="K16" s="42">
        <f t="shared" si="6"/>
        <v>2.9339999999999998E-2</v>
      </c>
      <c r="L16" s="43">
        <f t="shared" si="7"/>
        <v>4401</v>
      </c>
      <c r="M16" s="43">
        <f t="shared" si="8"/>
        <v>699759</v>
      </c>
      <c r="N16" s="31"/>
      <c r="O16" s="27">
        <v>2000</v>
      </c>
      <c r="P16" s="40">
        <f t="shared" si="9"/>
        <v>8.2000000000000011</v>
      </c>
      <c r="Q16" s="28">
        <v>500</v>
      </c>
      <c r="R16" s="40">
        <f>Q16*I16</f>
        <v>21</v>
      </c>
      <c r="S16" s="93">
        <v>50.350000000000009</v>
      </c>
      <c r="T16" s="138">
        <f t="shared" si="10"/>
        <v>79.550000000000011</v>
      </c>
      <c r="U16" s="31"/>
      <c r="V16" s="42">
        <f t="shared" si="11"/>
        <v>3.1820000000000008E-2</v>
      </c>
      <c r="W16" s="43">
        <f t="shared" si="13"/>
        <v>4773.0000000000009</v>
      </c>
      <c r="X16" s="43">
        <f t="shared" si="3"/>
        <v>758907.00000000012</v>
      </c>
      <c r="Y16" s="31"/>
      <c r="Z16" s="99">
        <v>8.4700000000000011E-2</v>
      </c>
      <c r="AA16" s="99">
        <v>0.12260000000000001</v>
      </c>
      <c r="AB16" s="31"/>
      <c r="AC16" s="42">
        <f t="shared" si="12"/>
        <v>9.2280000000000015E-2</v>
      </c>
      <c r="AD16" s="43">
        <f t="shared" si="14"/>
        <v>13842.000000000004</v>
      </c>
      <c r="AE16" s="43">
        <f t="shared" si="5"/>
        <v>2200878.0000000005</v>
      </c>
      <c r="AF16" s="31"/>
    </row>
    <row r="17" spans="1:35" ht="63" customHeight="1" thickBot="1" x14ac:dyDescent="0.3">
      <c r="A17" s="19">
        <v>3</v>
      </c>
      <c r="B17" s="157">
        <v>228</v>
      </c>
      <c r="C17" s="96" t="s">
        <v>138</v>
      </c>
      <c r="D17" s="96" t="s">
        <v>142</v>
      </c>
      <c r="E17" s="97" t="s">
        <v>149</v>
      </c>
      <c r="F17" s="31"/>
      <c r="G17" s="98">
        <v>3496</v>
      </c>
      <c r="H17" s="99">
        <v>4.1000000000000003E-3</v>
      </c>
      <c r="I17" s="100"/>
      <c r="J17" s="31"/>
      <c r="K17" s="42">
        <f t="shared" si="6"/>
        <v>2.0747619047619049E-2</v>
      </c>
      <c r="L17" s="43">
        <f t="shared" si="7"/>
        <v>4357</v>
      </c>
      <c r="M17" s="43">
        <f t="shared" si="8"/>
        <v>993396</v>
      </c>
      <c r="N17" s="31"/>
      <c r="O17" s="27">
        <v>3500</v>
      </c>
      <c r="P17" s="40">
        <f t="shared" si="9"/>
        <v>14.350000000000001</v>
      </c>
      <c r="Q17" s="35"/>
      <c r="R17" s="32"/>
      <c r="S17" s="93">
        <v>66.460000000000008</v>
      </c>
      <c r="T17" s="138">
        <f t="shared" si="10"/>
        <v>80.81</v>
      </c>
      <c r="U17" s="31"/>
      <c r="V17" s="42">
        <f t="shared" si="11"/>
        <v>2.3088571428571431E-2</v>
      </c>
      <c r="W17" s="43">
        <f t="shared" si="13"/>
        <v>4848.6000000000004</v>
      </c>
      <c r="X17" s="43">
        <f t="shared" si="3"/>
        <v>1105480.8</v>
      </c>
      <c r="Y17" s="31"/>
      <c r="Z17" s="99">
        <v>4.2099999999999999E-2</v>
      </c>
      <c r="AA17" s="99"/>
      <c r="AB17" s="31"/>
      <c r="AC17" s="42">
        <f t="shared" si="12"/>
        <v>4.2099999999999999E-2</v>
      </c>
      <c r="AD17" s="43">
        <f t="shared" si="14"/>
        <v>8841</v>
      </c>
      <c r="AE17" s="43">
        <f t="shared" si="5"/>
        <v>2015748</v>
      </c>
      <c r="AF17" s="31"/>
    </row>
    <row r="18" spans="1:35" ht="63" customHeight="1" thickBot="1" x14ac:dyDescent="0.3">
      <c r="A18" s="19" t="s">
        <v>10</v>
      </c>
      <c r="B18" s="158">
        <v>115</v>
      </c>
      <c r="C18" s="96" t="s">
        <v>138</v>
      </c>
      <c r="D18" s="96" t="s">
        <v>156</v>
      </c>
      <c r="E18" s="97" t="s">
        <v>155</v>
      </c>
      <c r="F18" s="31"/>
      <c r="G18" s="98">
        <v>4080</v>
      </c>
      <c r="H18" s="99">
        <v>4.1000000000000003E-3</v>
      </c>
      <c r="I18" s="99">
        <v>4.2000000000000003E-2</v>
      </c>
      <c r="J18" s="31"/>
      <c r="K18" s="42">
        <f t="shared" si="6"/>
        <v>2.7633333333333333E-2</v>
      </c>
      <c r="L18" s="43">
        <f t="shared" si="7"/>
        <v>7461</v>
      </c>
      <c r="M18" s="43">
        <f t="shared" si="8"/>
        <v>858015</v>
      </c>
      <c r="N18" s="31"/>
      <c r="O18" s="33">
        <v>3500</v>
      </c>
      <c r="P18" s="40">
        <f t="shared" si="9"/>
        <v>14.350000000000001</v>
      </c>
      <c r="Q18" s="33">
        <v>1000</v>
      </c>
      <c r="R18" s="40">
        <f>Q18*I18</f>
        <v>42</v>
      </c>
      <c r="S18" s="93">
        <v>77.559999999999988</v>
      </c>
      <c r="T18" s="138">
        <f t="shared" si="10"/>
        <v>133.91</v>
      </c>
      <c r="U18" s="31"/>
      <c r="V18" s="42">
        <f t="shared" si="11"/>
        <v>2.9757777777777775E-2</v>
      </c>
      <c r="W18" s="43">
        <f t="shared" si="13"/>
        <v>8034.5999999999995</v>
      </c>
      <c r="X18" s="43">
        <f t="shared" si="3"/>
        <v>923978.99999999988</v>
      </c>
      <c r="Y18" s="31"/>
      <c r="Z18" s="99">
        <v>3.8600000000000002E-2</v>
      </c>
      <c r="AA18" s="99">
        <v>7.6500000000000012E-2</v>
      </c>
      <c r="AB18" s="31"/>
      <c r="AC18" s="42">
        <f t="shared" si="12"/>
        <v>4.7022222222222229E-2</v>
      </c>
      <c r="AD18" s="43">
        <f t="shared" si="14"/>
        <v>12696.000000000002</v>
      </c>
      <c r="AE18" s="43">
        <f t="shared" si="5"/>
        <v>1460040.0000000002</v>
      </c>
      <c r="AF18" s="31"/>
    </row>
    <row r="19" spans="1:35" ht="63" customHeight="1" thickBot="1" x14ac:dyDescent="0.3">
      <c r="A19" s="19" t="s">
        <v>120</v>
      </c>
      <c r="B19" s="159">
        <v>463</v>
      </c>
      <c r="C19" s="96" t="s">
        <v>138</v>
      </c>
      <c r="D19" s="96" t="s">
        <v>139</v>
      </c>
      <c r="E19" s="97" t="s">
        <v>149</v>
      </c>
      <c r="F19" s="31"/>
      <c r="G19" s="98">
        <v>4005</v>
      </c>
      <c r="H19" s="99">
        <v>4.1000000000000003E-3</v>
      </c>
      <c r="I19" s="100"/>
      <c r="J19" s="31"/>
      <c r="K19" s="42">
        <f t="shared" ref="K19:K20" si="15">((((G19/60+((H19*O19+I19*Q19)))/(O19+Q19))))</f>
        <v>1.2443750000000002E-2</v>
      </c>
      <c r="L19" s="43">
        <f t="shared" ref="L19:L20" si="16">((((G19)+(H19*O19+I19*Q19)*60)))</f>
        <v>5973</v>
      </c>
      <c r="M19" s="43">
        <f t="shared" ref="M19:M20" si="17">B19*L19</f>
        <v>2765499</v>
      </c>
      <c r="N19" s="31"/>
      <c r="O19" s="29">
        <v>8000</v>
      </c>
      <c r="P19" s="40">
        <f t="shared" ref="P19:P20" si="18">O19*H19</f>
        <v>32.800000000000004</v>
      </c>
      <c r="Q19" s="36"/>
      <c r="R19" s="32"/>
      <c r="S19" s="94">
        <v>76.129999999999981</v>
      </c>
      <c r="T19" s="138">
        <f t="shared" ref="T19:T20" si="19">((P19+R19+S19))</f>
        <v>108.92999999999998</v>
      </c>
      <c r="U19" s="31"/>
      <c r="V19" s="42">
        <f t="shared" ref="V19:V20" si="20">(T19)/(O19+Q19)</f>
        <v>1.3616249999999998E-2</v>
      </c>
      <c r="W19" s="43">
        <f t="shared" ref="W19:W20" si="21">((T19)*60)</f>
        <v>6535.7999999999984</v>
      </c>
      <c r="X19" s="43">
        <f t="shared" ref="X19:X20" si="22">B19*W19</f>
        <v>3026075.3999999994</v>
      </c>
      <c r="Y19" s="31"/>
      <c r="Z19" s="99">
        <v>2.3099999999999999E-2</v>
      </c>
      <c r="AA19" s="99"/>
      <c r="AB19" s="31"/>
      <c r="AC19" s="42">
        <f t="shared" ref="AC19:AC20" si="23">((Z19*O19)+(AA19*Q19))/(O19+Q19)</f>
        <v>2.3099999999999999E-2</v>
      </c>
      <c r="AD19" s="43">
        <f t="shared" ref="AD19:AD20" si="24">(((Z19*O19)+(AA19*Q19)))*60</f>
        <v>11087.999999999998</v>
      </c>
      <c r="AE19" s="43">
        <f t="shared" ref="AE19:AE20" si="25">B19*AD19</f>
        <v>5133743.9999999991</v>
      </c>
      <c r="AF19" s="31"/>
    </row>
    <row r="20" spans="1:35" ht="63" customHeight="1" thickBot="1" x14ac:dyDescent="0.3">
      <c r="A20" s="19" t="s">
        <v>121</v>
      </c>
      <c r="B20" s="160">
        <v>348</v>
      </c>
      <c r="C20" s="96" t="s">
        <v>138</v>
      </c>
      <c r="D20" s="96" t="s">
        <v>140</v>
      </c>
      <c r="E20" s="97" t="s">
        <v>155</v>
      </c>
      <c r="F20" s="38"/>
      <c r="G20" s="98">
        <v>5710</v>
      </c>
      <c r="H20" s="99">
        <v>4.1000000000000003E-3</v>
      </c>
      <c r="I20" s="99">
        <v>3.9E-2</v>
      </c>
      <c r="J20" s="38"/>
      <c r="K20" s="42">
        <f t="shared" si="15"/>
        <v>1.9104504504504509E-2</v>
      </c>
      <c r="L20" s="43">
        <f t="shared" si="16"/>
        <v>10603</v>
      </c>
      <c r="M20" s="43">
        <f t="shared" si="17"/>
        <v>3689844</v>
      </c>
      <c r="N20" s="38"/>
      <c r="O20" s="34">
        <v>8000</v>
      </c>
      <c r="P20" s="40">
        <f t="shared" si="18"/>
        <v>32.800000000000004</v>
      </c>
      <c r="Q20" s="34">
        <v>1250</v>
      </c>
      <c r="R20" s="40">
        <f>Q20*I20</f>
        <v>48.75</v>
      </c>
      <c r="S20" s="94">
        <v>108.54999999999998</v>
      </c>
      <c r="T20" s="138">
        <f t="shared" si="19"/>
        <v>190.1</v>
      </c>
      <c r="U20" s="38"/>
      <c r="V20" s="42">
        <f t="shared" si="20"/>
        <v>2.055135135135135E-2</v>
      </c>
      <c r="W20" s="43">
        <f t="shared" si="21"/>
        <v>11406</v>
      </c>
      <c r="X20" s="43">
        <f t="shared" si="22"/>
        <v>3969288</v>
      </c>
      <c r="Y20" s="38"/>
      <c r="Z20" s="99">
        <v>2.76E-2</v>
      </c>
      <c r="AA20" s="99">
        <v>6.25E-2</v>
      </c>
      <c r="AB20" s="38"/>
      <c r="AC20" s="42">
        <f t="shared" si="23"/>
        <v>3.2316216216216213E-2</v>
      </c>
      <c r="AD20" s="43">
        <f t="shared" si="24"/>
        <v>17935.499999999996</v>
      </c>
      <c r="AE20" s="43">
        <f t="shared" si="25"/>
        <v>6241553.9999999991</v>
      </c>
      <c r="AF20" s="38"/>
    </row>
    <row r="21" spans="1:35" ht="63" customHeight="1" thickBot="1" x14ac:dyDescent="0.3">
      <c r="A21" s="19" t="s">
        <v>122</v>
      </c>
      <c r="B21" s="159">
        <v>1392</v>
      </c>
      <c r="C21" s="96" t="s">
        <v>138</v>
      </c>
      <c r="D21" s="96" t="s">
        <v>144</v>
      </c>
      <c r="E21" s="97" t="s">
        <v>151</v>
      </c>
      <c r="F21" s="31"/>
      <c r="G21" s="101">
        <v>6267</v>
      </c>
      <c r="H21" s="99">
        <v>4.1000000000000003E-3</v>
      </c>
      <c r="I21" s="100"/>
      <c r="J21" s="31"/>
      <c r="K21" s="42">
        <f t="shared" si="6"/>
        <v>1.1560714285714287E-2</v>
      </c>
      <c r="L21" s="43">
        <f t="shared" si="7"/>
        <v>9711</v>
      </c>
      <c r="M21" s="43">
        <f t="shared" si="8"/>
        <v>13517712</v>
      </c>
      <c r="N21" s="31"/>
      <c r="O21" s="29">
        <v>14000</v>
      </c>
      <c r="P21" s="40">
        <f t="shared" si="9"/>
        <v>57.400000000000006</v>
      </c>
      <c r="Q21" s="36"/>
      <c r="R21" s="32"/>
      <c r="S21" s="94">
        <v>119.14</v>
      </c>
      <c r="T21" s="138">
        <f t="shared" si="10"/>
        <v>176.54000000000002</v>
      </c>
      <c r="U21" s="31"/>
      <c r="V21" s="42">
        <f t="shared" si="11"/>
        <v>1.2610000000000001E-2</v>
      </c>
      <c r="W21" s="43">
        <f t="shared" si="13"/>
        <v>10592.400000000001</v>
      </c>
      <c r="X21" s="43">
        <f t="shared" si="3"/>
        <v>14744620.800000003</v>
      </c>
      <c r="Y21" s="31"/>
      <c r="Z21" s="99">
        <v>2.1100000000000001E-2</v>
      </c>
      <c r="AA21" s="99"/>
      <c r="AB21" s="31"/>
      <c r="AC21" s="42">
        <f t="shared" si="12"/>
        <v>2.1100000000000004E-2</v>
      </c>
      <c r="AD21" s="43">
        <f t="shared" si="14"/>
        <v>17724.000000000004</v>
      </c>
      <c r="AE21" s="43">
        <f t="shared" si="5"/>
        <v>24671808.000000004</v>
      </c>
      <c r="AF21" s="31"/>
    </row>
    <row r="22" spans="1:35" ht="63" customHeight="1" thickBot="1" x14ac:dyDescent="0.3">
      <c r="A22" s="19" t="s">
        <v>123</v>
      </c>
      <c r="B22" s="160">
        <v>1047</v>
      </c>
      <c r="C22" s="96" t="s">
        <v>138</v>
      </c>
      <c r="D22" s="96" t="s">
        <v>145</v>
      </c>
      <c r="E22" s="97" t="s">
        <v>155</v>
      </c>
      <c r="F22" s="38"/>
      <c r="G22" s="101">
        <v>5912</v>
      </c>
      <c r="H22" s="99">
        <v>4.1000000000000003E-3</v>
      </c>
      <c r="I22" s="99">
        <v>3.6999999999999998E-2</v>
      </c>
      <c r="J22" s="38"/>
      <c r="K22" s="42">
        <f t="shared" si="6"/>
        <v>1.5701960784313726E-2</v>
      </c>
      <c r="L22" s="43">
        <f t="shared" si="7"/>
        <v>16016</v>
      </c>
      <c r="M22" s="43">
        <f t="shared" si="8"/>
        <v>16768752</v>
      </c>
      <c r="N22" s="38"/>
      <c r="O22" s="34">
        <v>14000</v>
      </c>
      <c r="P22" s="40">
        <f t="shared" si="9"/>
        <v>57.400000000000006</v>
      </c>
      <c r="Q22" s="34">
        <v>3000</v>
      </c>
      <c r="R22" s="40">
        <f>Q22*I22</f>
        <v>111</v>
      </c>
      <c r="S22" s="94">
        <v>112.38999999999999</v>
      </c>
      <c r="T22" s="138">
        <f t="shared" si="10"/>
        <v>280.78999999999996</v>
      </c>
      <c r="U22" s="38"/>
      <c r="V22" s="42">
        <f t="shared" si="11"/>
        <v>1.6517058823529409E-2</v>
      </c>
      <c r="W22" s="43">
        <f t="shared" si="13"/>
        <v>16847.399999999998</v>
      </c>
      <c r="X22" s="43">
        <f t="shared" si="3"/>
        <v>17639227.799999997</v>
      </c>
      <c r="Y22" s="38"/>
      <c r="Z22" s="99">
        <v>1.7299999999999999E-2</v>
      </c>
      <c r="AA22" s="99">
        <v>5.0199999999999995E-2</v>
      </c>
      <c r="AB22" s="38"/>
      <c r="AC22" s="42">
        <f t="shared" si="12"/>
        <v>2.3105882352941174E-2</v>
      </c>
      <c r="AD22" s="43">
        <f t="shared" si="14"/>
        <v>23567.999999999996</v>
      </c>
      <c r="AE22" s="43">
        <f t="shared" si="5"/>
        <v>24675695.999999996</v>
      </c>
      <c r="AF22" s="38"/>
    </row>
    <row r="23" spans="1:35" ht="63" customHeight="1" thickBot="1" x14ac:dyDescent="0.3">
      <c r="A23" s="19">
        <v>5</v>
      </c>
      <c r="B23" s="158">
        <v>62</v>
      </c>
      <c r="C23" s="96" t="s">
        <v>138</v>
      </c>
      <c r="D23" s="96" t="s">
        <v>146</v>
      </c>
      <c r="E23" s="97" t="s">
        <v>151</v>
      </c>
      <c r="F23" s="38"/>
      <c r="G23" s="101">
        <v>8074</v>
      </c>
      <c r="H23" s="99">
        <v>4.1000000000000003E-3</v>
      </c>
      <c r="I23" s="100"/>
      <c r="J23" s="38"/>
      <c r="K23" s="42">
        <f t="shared" si="6"/>
        <v>9.482666666666667E-3</v>
      </c>
      <c r="L23" s="43">
        <f t="shared" si="7"/>
        <v>14224</v>
      </c>
      <c r="M23" s="43">
        <f t="shared" si="8"/>
        <v>881888</v>
      </c>
      <c r="N23" s="38"/>
      <c r="O23" s="30">
        <v>25000</v>
      </c>
      <c r="P23" s="40">
        <f t="shared" si="9"/>
        <v>102.50000000000001</v>
      </c>
      <c r="Q23" s="37"/>
      <c r="R23" s="32"/>
      <c r="S23" s="94">
        <v>153.49</v>
      </c>
      <c r="T23" s="138">
        <f t="shared" si="10"/>
        <v>255.99</v>
      </c>
      <c r="U23" s="38"/>
      <c r="V23" s="42">
        <f t="shared" si="11"/>
        <v>1.02396E-2</v>
      </c>
      <c r="W23" s="43">
        <f t="shared" si="13"/>
        <v>15359.400000000001</v>
      </c>
      <c r="X23" s="43">
        <f t="shared" si="3"/>
        <v>952282.8</v>
      </c>
      <c r="Y23" s="38"/>
      <c r="Z23" s="99">
        <v>1.6400000000000001E-2</v>
      </c>
      <c r="AA23" s="99"/>
      <c r="AB23" s="38"/>
      <c r="AC23" s="42">
        <f t="shared" si="12"/>
        <v>1.6400000000000001E-2</v>
      </c>
      <c r="AD23" s="43">
        <f t="shared" si="14"/>
        <v>24600.000000000004</v>
      </c>
      <c r="AE23" s="43">
        <f t="shared" si="5"/>
        <v>1525200.0000000002</v>
      </c>
      <c r="AF23" s="38"/>
    </row>
    <row r="24" spans="1:35" ht="63" customHeight="1" thickBot="1" x14ac:dyDescent="0.3">
      <c r="A24" s="19" t="s">
        <v>16</v>
      </c>
      <c r="B24" s="159">
        <v>24</v>
      </c>
      <c r="C24" s="96" t="s">
        <v>138</v>
      </c>
      <c r="D24" s="96" t="s">
        <v>147</v>
      </c>
      <c r="E24" s="97" t="s">
        <v>151</v>
      </c>
      <c r="F24" s="31"/>
      <c r="G24" s="101">
        <v>7825</v>
      </c>
      <c r="H24" s="99">
        <v>4.1000000000000003E-3</v>
      </c>
      <c r="I24" s="99">
        <v>3.4500000000000003E-2</v>
      </c>
      <c r="J24" s="31"/>
      <c r="K24" s="42">
        <f t="shared" si="6"/>
        <v>1.3513888888888891E-2</v>
      </c>
      <c r="L24" s="43">
        <f t="shared" si="7"/>
        <v>24325.000000000004</v>
      </c>
      <c r="M24" s="43">
        <f t="shared" si="8"/>
        <v>583800.00000000012</v>
      </c>
      <c r="N24" s="31"/>
      <c r="O24" s="29">
        <v>25000</v>
      </c>
      <c r="P24" s="40">
        <f t="shared" si="9"/>
        <v>102.50000000000001</v>
      </c>
      <c r="Q24" s="29">
        <v>5000</v>
      </c>
      <c r="R24" s="40">
        <f>Q24*I24</f>
        <v>172.50000000000003</v>
      </c>
      <c r="S24" s="94">
        <v>148.76000000000002</v>
      </c>
      <c r="T24" s="138">
        <f t="shared" si="10"/>
        <v>423.7600000000001</v>
      </c>
      <c r="U24" s="31"/>
      <c r="V24" s="42">
        <f t="shared" si="11"/>
        <v>1.4125333333333337E-2</v>
      </c>
      <c r="W24" s="43">
        <f t="shared" si="13"/>
        <v>25425.600000000006</v>
      </c>
      <c r="X24" s="43">
        <f t="shared" si="3"/>
        <v>610214.40000000014</v>
      </c>
      <c r="Y24" s="31"/>
      <c r="Z24" s="99">
        <v>1.4000000000000002E-2</v>
      </c>
      <c r="AA24" s="99">
        <v>4.4400000000000002E-2</v>
      </c>
      <c r="AB24" s="31"/>
      <c r="AC24" s="42">
        <f t="shared" si="12"/>
        <v>1.9066666666666666E-2</v>
      </c>
      <c r="AD24" s="43">
        <f t="shared" si="14"/>
        <v>34320</v>
      </c>
      <c r="AE24" s="43">
        <f t="shared" si="5"/>
        <v>823680</v>
      </c>
      <c r="AF24" s="31"/>
    </row>
    <row r="25" spans="1:35" ht="63" customHeight="1" thickBot="1" x14ac:dyDescent="0.3">
      <c r="A25" s="19">
        <v>6</v>
      </c>
      <c r="B25" s="159">
        <v>14</v>
      </c>
      <c r="C25" s="96" t="s">
        <v>138</v>
      </c>
      <c r="D25" s="96" t="s">
        <v>148</v>
      </c>
      <c r="E25" s="97" t="s">
        <v>152</v>
      </c>
      <c r="F25" s="31"/>
      <c r="G25" s="101">
        <v>12041</v>
      </c>
      <c r="H25" s="99">
        <v>3.8999999999999998E-3</v>
      </c>
      <c r="I25" s="100"/>
      <c r="J25" s="31"/>
      <c r="K25" s="42">
        <f t="shared" si="6"/>
        <v>6.5757777777777776E-3</v>
      </c>
      <c r="L25" s="43">
        <f t="shared" si="7"/>
        <v>29591</v>
      </c>
      <c r="M25" s="43">
        <f t="shared" si="8"/>
        <v>414274</v>
      </c>
      <c r="N25" s="31"/>
      <c r="O25" s="29">
        <v>75000</v>
      </c>
      <c r="P25" s="40">
        <f t="shared" si="9"/>
        <v>292.5</v>
      </c>
      <c r="Q25" s="36"/>
      <c r="R25" s="32"/>
      <c r="S25" s="94">
        <v>228.9</v>
      </c>
      <c r="T25" s="138">
        <f t="shared" si="10"/>
        <v>521.4</v>
      </c>
      <c r="U25" s="31"/>
      <c r="V25" s="42">
        <f t="shared" si="11"/>
        <v>6.9519999999999998E-3</v>
      </c>
      <c r="W25" s="43">
        <f t="shared" si="13"/>
        <v>31284</v>
      </c>
      <c r="X25" s="43">
        <f t="shared" si="3"/>
        <v>437976</v>
      </c>
      <c r="Y25" s="31"/>
      <c r="Z25" s="99">
        <v>0.01</v>
      </c>
      <c r="AA25" s="99"/>
      <c r="AB25" s="31"/>
      <c r="AC25" s="42">
        <f t="shared" si="12"/>
        <v>0.01</v>
      </c>
      <c r="AD25" s="43">
        <f t="shared" si="14"/>
        <v>45000</v>
      </c>
      <c r="AE25" s="43">
        <f t="shared" si="5"/>
        <v>630000</v>
      </c>
      <c r="AF25" s="31"/>
    </row>
    <row r="26" spans="1:35" ht="63" customHeight="1" thickBot="1" x14ac:dyDescent="0.3">
      <c r="A26" s="19" t="s">
        <v>18</v>
      </c>
      <c r="B26" s="158">
        <v>1</v>
      </c>
      <c r="C26" s="96" t="s">
        <v>138</v>
      </c>
      <c r="D26" s="96" t="s">
        <v>179</v>
      </c>
      <c r="E26" s="97" t="s">
        <v>180</v>
      </c>
      <c r="F26" s="31"/>
      <c r="G26" s="101">
        <v>11688</v>
      </c>
      <c r="H26" s="99">
        <v>4.1000000000000003E-3</v>
      </c>
      <c r="I26" s="99">
        <v>3.3500000000000002E-2</v>
      </c>
      <c r="J26" s="31"/>
      <c r="K26" s="42">
        <f t="shared" si="6"/>
        <v>1.3398E-2</v>
      </c>
      <c r="L26" s="43">
        <f t="shared" si="7"/>
        <v>80388</v>
      </c>
      <c r="M26" s="43">
        <f t="shared" si="8"/>
        <v>80388</v>
      </c>
      <c r="N26" s="31"/>
      <c r="O26" s="33">
        <v>75000</v>
      </c>
      <c r="P26" s="40">
        <f t="shared" si="9"/>
        <v>307.5</v>
      </c>
      <c r="Q26" s="33">
        <v>25000</v>
      </c>
      <c r="R26" s="40">
        <f>Q26*I26</f>
        <v>837.5</v>
      </c>
      <c r="S26" s="94">
        <v>222.19</v>
      </c>
      <c r="T26" s="138">
        <f t="shared" si="10"/>
        <v>1367.19</v>
      </c>
      <c r="U26" s="31"/>
      <c r="V26" s="42">
        <f t="shared" si="11"/>
        <v>1.3671900000000001E-2</v>
      </c>
      <c r="W26" s="43">
        <f t="shared" si="13"/>
        <v>82031.400000000009</v>
      </c>
      <c r="X26" s="43">
        <f t="shared" si="3"/>
        <v>82031.400000000009</v>
      </c>
      <c r="Y26" s="31"/>
      <c r="Z26" s="99">
        <v>8.5000000000000006E-3</v>
      </c>
      <c r="AA26" s="99">
        <v>3.7900000000000003E-2</v>
      </c>
      <c r="AB26" s="31"/>
      <c r="AC26" s="42">
        <f t="shared" si="12"/>
        <v>1.585E-2</v>
      </c>
      <c r="AD26" s="43">
        <f t="shared" si="14"/>
        <v>95100</v>
      </c>
      <c r="AE26" s="43">
        <f t="shared" si="5"/>
        <v>95100</v>
      </c>
      <c r="AF26" s="31"/>
    </row>
    <row r="27" spans="1:35" s="154" customFormat="1" ht="93" customHeight="1" thickBot="1" x14ac:dyDescent="0.45">
      <c r="A27" s="145"/>
      <c r="B27" s="146"/>
      <c r="C27" s="145"/>
      <c r="D27" s="145"/>
      <c r="E27" s="147"/>
      <c r="F27" s="148"/>
      <c r="G27" s="149"/>
      <c r="H27" s="148"/>
      <c r="I27" s="148"/>
      <c r="J27" s="31"/>
      <c r="K27" s="177" t="s">
        <v>67</v>
      </c>
      <c r="L27" s="178"/>
      <c r="M27" s="150">
        <f>SUM(M13:M26)</f>
        <v>42802700</v>
      </c>
      <c r="N27" s="31"/>
      <c r="O27" s="151"/>
      <c r="P27" s="152"/>
      <c r="Q27" s="151"/>
      <c r="R27" s="152"/>
      <c r="S27" s="153"/>
      <c r="T27" s="153"/>
      <c r="U27" s="31"/>
      <c r="V27" s="177" t="s">
        <v>79</v>
      </c>
      <c r="W27" s="178"/>
      <c r="X27" s="150">
        <f>SUM(X13:X26)</f>
        <v>45990832.799999997</v>
      </c>
      <c r="Y27" s="31"/>
      <c r="Z27" s="148"/>
      <c r="AA27" s="148"/>
      <c r="AB27" s="31"/>
      <c r="AC27" s="177" t="s">
        <v>80</v>
      </c>
      <c r="AD27" s="178"/>
      <c r="AE27" s="150">
        <f>SUM(AE13:AE26)</f>
        <v>72465636</v>
      </c>
      <c r="AF27" s="31"/>
    </row>
    <row r="28" spans="1:35" s="21" customFormat="1" ht="48" customHeight="1" x14ac:dyDescent="0.4">
      <c r="A28" s="186" t="s">
        <v>39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20"/>
      <c r="AH28" s="20"/>
    </row>
    <row r="29" spans="1:35" s="21" customFormat="1" ht="48" customHeight="1" x14ac:dyDescent="0.4">
      <c r="A29" s="186" t="s">
        <v>76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20"/>
      <c r="AH29" s="20"/>
    </row>
    <row r="30" spans="1:35" s="21" customFormat="1" ht="32.25" customHeight="1" x14ac:dyDescent="0.4">
      <c r="A30" s="186" t="s">
        <v>21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20"/>
      <c r="AH30" s="20"/>
    </row>
    <row r="31" spans="1:35" s="22" customFormat="1" ht="33.75" customHeight="1" x14ac:dyDescent="0.4">
      <c r="A31" s="186" t="s">
        <v>77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20"/>
      <c r="AH31" s="20"/>
    </row>
    <row r="32" spans="1:35" s="22" customFormat="1" ht="35.25" customHeight="1" x14ac:dyDescent="0.4">
      <c r="A32" s="186" t="s">
        <v>127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20"/>
      <c r="AI32" s="20"/>
    </row>
    <row r="33" spans="1:34" s="22" customFormat="1" ht="32.25" customHeight="1" x14ac:dyDescent="0.4">
      <c r="A33" s="186" t="s">
        <v>128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20"/>
      <c r="AH33" s="20"/>
    </row>
    <row r="34" spans="1:34" s="22" customFormat="1" ht="35.25" customHeight="1" x14ac:dyDescent="0.4">
      <c r="A34" s="186" t="s">
        <v>124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20"/>
      <c r="AH34" s="20"/>
    </row>
    <row r="35" spans="1:34" s="22" customFormat="1" ht="32.25" customHeight="1" x14ac:dyDescent="0.4">
      <c r="A35" s="186" t="s">
        <v>125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20"/>
      <c r="AH35" s="20"/>
    </row>
    <row r="36" spans="1:34" s="22" customFormat="1" ht="32.25" customHeight="1" x14ac:dyDescent="0.4">
      <c r="A36" s="186" t="s">
        <v>126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20"/>
      <c r="AH36" s="20"/>
    </row>
    <row r="42" spans="1:34" ht="20.25" customHeight="1" x14ac:dyDescent="0.25"/>
  </sheetData>
  <sheetProtection algorithmName="SHA-512" hashValue="jb0La9UFZNj6EmZgU3h7ueF9ZH59QycmT3Zjqc6x8L6MuP4gk4FShiwWFx2r3SS9C20BEjAvPwvZgcr9uqUfqQ==" saltValue="hiSXlpPBvcG6RuhEVF7Mfg==" spinCount="100000" sheet="1"/>
  <mergeCells count="28">
    <mergeCell ref="A1:X1"/>
    <mergeCell ref="A2:X2"/>
    <mergeCell ref="H10:I10"/>
    <mergeCell ref="C10:E10"/>
    <mergeCell ref="V10:X10"/>
    <mergeCell ref="O9:X9"/>
    <mergeCell ref="C9:E9"/>
    <mergeCell ref="G9:M9"/>
    <mergeCell ref="K10:M10"/>
    <mergeCell ref="O10:R10"/>
    <mergeCell ref="A6:C6"/>
    <mergeCell ref="D6:F6"/>
    <mergeCell ref="B4:D4"/>
    <mergeCell ref="A36:AF36"/>
    <mergeCell ref="A29:AF29"/>
    <mergeCell ref="A33:AF33"/>
    <mergeCell ref="A34:AF34"/>
    <mergeCell ref="A28:AF28"/>
    <mergeCell ref="A30:AF30"/>
    <mergeCell ref="A31:AF31"/>
    <mergeCell ref="A35:AF35"/>
    <mergeCell ref="A32:AG32"/>
    <mergeCell ref="K27:L27"/>
    <mergeCell ref="Z10:AA10"/>
    <mergeCell ref="AC10:AE10"/>
    <mergeCell ref="AC27:AD27"/>
    <mergeCell ref="Z9:AE9"/>
    <mergeCell ref="V27:W27"/>
  </mergeCells>
  <printOptions horizontalCentered="1" verticalCentered="1" gridLines="1"/>
  <pageMargins left="0.75" right="0.75" top="1" bottom="1" header="0.5" footer="0.5"/>
  <pageSetup scale="22" fitToWidth="4" orientation="landscape" r:id="rId1"/>
  <rowBreaks count="1" manualBreakCount="1">
    <brk id="8" max="31" man="1"/>
  </rowBreaks>
  <colBreaks count="4" manualBreakCount="4">
    <brk id="5" max="1048575" man="1"/>
    <brk id="13" max="1048575" man="1"/>
    <brk id="24" max="1048575" man="1"/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1DB74-C2DF-43C6-B705-6FE08DAB7AF1}">
  <sheetPr>
    <pageSetUpPr fitToPage="1"/>
  </sheetPr>
  <dimension ref="A1:AI97"/>
  <sheetViews>
    <sheetView topLeftCell="A9" zoomScale="70" zoomScaleNormal="70" zoomScalePageLayoutView="125" workbookViewId="0">
      <pane ySplit="3" topLeftCell="A12" activePane="bottomLeft" state="frozen"/>
      <selection activeCell="A9" sqref="A9"/>
      <selection pane="bottomLeft" activeCell="A12" sqref="A12"/>
    </sheetView>
  </sheetViews>
  <sheetFormatPr defaultColWidth="11" defaultRowHeight="15.75" x14ac:dyDescent="0.25"/>
  <cols>
    <col min="1" max="1" width="27.125" customWidth="1"/>
    <col min="2" max="2" width="21.75" customWidth="1"/>
    <col min="3" max="3" width="23.75" customWidth="1"/>
    <col min="4" max="4" width="73.75" customWidth="1"/>
    <col min="5" max="5" width="2.125" customWidth="1"/>
    <col min="6" max="6" width="29.25" customWidth="1"/>
    <col min="7" max="8" width="26.25" customWidth="1"/>
    <col min="9" max="9" width="2.125" customWidth="1"/>
    <col min="10" max="13" width="29.25" customWidth="1"/>
    <col min="14" max="14" width="37.5" customWidth="1"/>
    <col min="15" max="15" width="34.625" customWidth="1"/>
    <col min="16" max="16" width="2.125" customWidth="1"/>
    <col min="17" max="18" width="26.25" customWidth="1"/>
    <col min="19" max="19" width="2.125" customWidth="1"/>
    <col min="20" max="23" width="11" customWidth="1"/>
  </cols>
  <sheetData>
    <row r="1" spans="1:21" s="154" customFormat="1" ht="36" customHeight="1" x14ac:dyDescent="0.4">
      <c r="A1" s="187" t="s">
        <v>48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56"/>
      <c r="T1" s="156"/>
      <c r="U1" s="156"/>
    </row>
    <row r="2" spans="1:21" s="154" customFormat="1" ht="36" customHeight="1" x14ac:dyDescent="0.4">
      <c r="A2" s="187" t="s">
        <v>106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56"/>
      <c r="T2" s="156"/>
      <c r="U2" s="156"/>
    </row>
    <row r="3" spans="1:21" ht="16.5" thickBot="1" x14ac:dyDescent="0.3">
      <c r="A3" s="3"/>
      <c r="B3" s="3"/>
      <c r="C3" s="3"/>
      <c r="D3" s="3"/>
    </row>
    <row r="4" spans="1:21" ht="31.5" customHeight="1" thickBot="1" x14ac:dyDescent="0.3">
      <c r="A4" s="155" t="s">
        <v>78</v>
      </c>
      <c r="B4" s="197" t="s">
        <v>136</v>
      </c>
      <c r="C4" s="198"/>
      <c r="D4" s="199"/>
    </row>
    <row r="5" spans="1:21" ht="16.5" thickBot="1" x14ac:dyDescent="0.3">
      <c r="A5" s="3"/>
      <c r="B5" s="3"/>
      <c r="C5" s="3"/>
      <c r="D5" s="3"/>
    </row>
    <row r="6" spans="1:21" ht="31.5" customHeight="1" thickBot="1" x14ac:dyDescent="0.3">
      <c r="A6" s="195" t="s">
        <v>109</v>
      </c>
      <c r="B6" s="195"/>
      <c r="C6" s="195"/>
      <c r="D6" s="196"/>
      <c r="E6" s="197" t="s">
        <v>137</v>
      </c>
      <c r="F6" s="198"/>
      <c r="G6" s="199"/>
    </row>
    <row r="7" spans="1:21" x14ac:dyDescent="0.25">
      <c r="A7" s="3"/>
      <c r="B7" s="3"/>
      <c r="C7" s="3"/>
      <c r="D7" s="3"/>
    </row>
    <row r="8" spans="1:21" ht="16.5" thickBot="1" x14ac:dyDescent="0.3">
      <c r="A8" s="3"/>
      <c r="B8" s="3"/>
      <c r="C8" s="3"/>
    </row>
    <row r="9" spans="1:21" s="142" customFormat="1" ht="45.6" customHeight="1" thickBot="1" x14ac:dyDescent="0.4">
      <c r="A9" s="141"/>
      <c r="B9" s="184" t="s">
        <v>60</v>
      </c>
      <c r="C9" s="185"/>
      <c r="D9" s="194"/>
      <c r="E9" s="144"/>
      <c r="F9" s="184" t="s">
        <v>68</v>
      </c>
      <c r="G9" s="185"/>
      <c r="H9" s="194"/>
      <c r="I9" s="144"/>
      <c r="J9" s="200" t="s">
        <v>82</v>
      </c>
      <c r="K9" s="201"/>
      <c r="L9" s="201"/>
      <c r="M9" s="201"/>
      <c r="N9" s="201"/>
      <c r="O9" s="202"/>
      <c r="P9" s="144"/>
      <c r="Q9" s="200" t="s">
        <v>83</v>
      </c>
      <c r="R9" s="202"/>
      <c r="S9" s="144"/>
    </row>
    <row r="10" spans="1:21" ht="41.45" customHeight="1" thickBot="1" x14ac:dyDescent="0.3">
      <c r="A10" s="11"/>
      <c r="B10" s="188" t="s">
        <v>43</v>
      </c>
      <c r="C10" s="190"/>
      <c r="D10" s="189"/>
      <c r="E10" s="31"/>
      <c r="F10" s="17" t="s">
        <v>44</v>
      </c>
      <c r="G10" s="188" t="s">
        <v>57</v>
      </c>
      <c r="H10" s="189"/>
      <c r="I10" s="31"/>
      <c r="J10" s="188" t="s">
        <v>58</v>
      </c>
      <c r="K10" s="190"/>
      <c r="L10" s="190"/>
      <c r="M10" s="189"/>
      <c r="N10" s="140" t="s">
        <v>54</v>
      </c>
      <c r="O10" s="17" t="s">
        <v>55</v>
      </c>
      <c r="P10" s="31"/>
      <c r="Q10" s="179" t="s">
        <v>56</v>
      </c>
      <c r="R10" s="180"/>
      <c r="S10" s="31"/>
    </row>
    <row r="11" spans="1:21" ht="235.5" customHeight="1" thickBot="1" x14ac:dyDescent="0.3">
      <c r="A11" s="55" t="s">
        <v>13</v>
      </c>
      <c r="B11" s="55" t="s">
        <v>20</v>
      </c>
      <c r="C11" s="55" t="s">
        <v>46</v>
      </c>
      <c r="D11" s="55" t="s">
        <v>87</v>
      </c>
      <c r="E11" s="67"/>
      <c r="F11" s="18" t="s">
        <v>86</v>
      </c>
      <c r="G11" s="18" t="s">
        <v>85</v>
      </c>
      <c r="H11" s="18" t="s">
        <v>84</v>
      </c>
      <c r="I11" s="67"/>
      <c r="J11" s="18" t="s">
        <v>41</v>
      </c>
      <c r="K11" s="161" t="s">
        <v>97</v>
      </c>
      <c r="L11" s="18" t="s">
        <v>42</v>
      </c>
      <c r="M11" s="161" t="s">
        <v>98</v>
      </c>
      <c r="N11" s="18" t="s">
        <v>88</v>
      </c>
      <c r="O11" s="161" t="s">
        <v>100</v>
      </c>
      <c r="P11" s="67"/>
      <c r="Q11" s="18" t="s">
        <v>89</v>
      </c>
      <c r="R11" s="18" t="s">
        <v>69</v>
      </c>
      <c r="S11" s="39"/>
    </row>
    <row r="12" spans="1:21" ht="63" customHeight="1" thickTop="1" thickBot="1" x14ac:dyDescent="0.3">
      <c r="A12" s="68">
        <v>1</v>
      </c>
      <c r="B12" s="102" t="str">
        <f>'Pricing Schedule A1'!C13</f>
        <v>Toshiba</v>
      </c>
      <c r="C12" s="102" t="str">
        <f>'Pricing Schedule A1'!D13</f>
        <v>ESTUDIO4518A</v>
      </c>
      <c r="D12" s="103" t="str">
        <f>'Pricing Schedule A1'!E13</f>
        <v>MR3031 RADF, MJ1042B Inner Finisher, PWRFLTR-XGPCS15D Surge Protector, STAND5005 Stand</v>
      </c>
      <c r="E12" s="69"/>
      <c r="F12" s="104">
        <v>3724</v>
      </c>
      <c r="G12" s="105">
        <v>4.1000000000000003E-3</v>
      </c>
      <c r="H12" s="106"/>
      <c r="I12" s="69"/>
      <c r="J12" s="70">
        <v>1000</v>
      </c>
      <c r="K12" s="71">
        <f>(J12*G12)</f>
        <v>4.1000000000000005</v>
      </c>
      <c r="L12" s="72"/>
      <c r="M12" s="73"/>
      <c r="N12" s="118">
        <v>70.779999999999987</v>
      </c>
      <c r="O12" s="139">
        <f>((K12+M12+N12))</f>
        <v>74.879999999999981</v>
      </c>
      <c r="P12" s="69"/>
      <c r="Q12" s="99">
        <v>7.4900000000000008E-2</v>
      </c>
      <c r="R12" s="99"/>
      <c r="S12" s="31"/>
    </row>
    <row r="13" spans="1:21" ht="63" customHeight="1" thickBot="1" x14ac:dyDescent="0.3">
      <c r="A13" s="19">
        <v>1</v>
      </c>
      <c r="B13" s="96"/>
      <c r="C13" s="96"/>
      <c r="D13" s="97"/>
      <c r="E13" s="31"/>
      <c r="F13" s="98"/>
      <c r="G13" s="99"/>
      <c r="H13" s="100"/>
      <c r="I13" s="31"/>
      <c r="J13" s="27">
        <v>1000</v>
      </c>
      <c r="K13" s="40">
        <f>(J13*G13)</f>
        <v>0</v>
      </c>
      <c r="L13" s="35"/>
      <c r="M13" s="32"/>
      <c r="N13" s="93"/>
      <c r="O13" s="139">
        <f t="shared" ref="O13:O81" si="0">((K13+M13+N13))</f>
        <v>0</v>
      </c>
      <c r="P13" s="31"/>
      <c r="Q13" s="99"/>
      <c r="R13" s="99"/>
      <c r="S13" s="31"/>
    </row>
    <row r="14" spans="1:21" ht="63" customHeight="1" thickBot="1" x14ac:dyDescent="0.3">
      <c r="A14" s="19">
        <v>1</v>
      </c>
      <c r="B14" s="96"/>
      <c r="C14" s="96"/>
      <c r="D14" s="97"/>
      <c r="E14" s="31"/>
      <c r="F14" s="98"/>
      <c r="G14" s="99"/>
      <c r="H14" s="100"/>
      <c r="I14" s="31"/>
      <c r="J14" s="27">
        <v>1000</v>
      </c>
      <c r="K14" s="40">
        <f>(J14*G14)</f>
        <v>0</v>
      </c>
      <c r="L14" s="35"/>
      <c r="M14" s="32"/>
      <c r="N14" s="93"/>
      <c r="O14" s="139">
        <f t="shared" si="0"/>
        <v>0</v>
      </c>
      <c r="P14" s="31"/>
      <c r="Q14" s="99"/>
      <c r="R14" s="99"/>
      <c r="S14" s="31"/>
    </row>
    <row r="15" spans="1:21" ht="63" customHeight="1" thickBot="1" x14ac:dyDescent="0.3">
      <c r="A15" s="19">
        <v>1</v>
      </c>
      <c r="B15" s="96"/>
      <c r="C15" s="96"/>
      <c r="D15" s="97"/>
      <c r="E15" s="31"/>
      <c r="F15" s="98"/>
      <c r="G15" s="99"/>
      <c r="H15" s="100"/>
      <c r="I15" s="31"/>
      <c r="J15" s="27">
        <v>1000</v>
      </c>
      <c r="K15" s="40">
        <f>(J15*G15)</f>
        <v>0</v>
      </c>
      <c r="L15" s="35"/>
      <c r="M15" s="32"/>
      <c r="N15" s="93"/>
      <c r="O15" s="139">
        <f t="shared" si="0"/>
        <v>0</v>
      </c>
      <c r="P15" s="31"/>
      <c r="Q15" s="99"/>
      <c r="R15" s="99"/>
      <c r="S15" s="31"/>
    </row>
    <row r="16" spans="1:21" ht="63" customHeight="1" thickBot="1" x14ac:dyDescent="0.3">
      <c r="A16" s="74">
        <v>1</v>
      </c>
      <c r="B16" s="107"/>
      <c r="C16" s="107"/>
      <c r="D16" s="108"/>
      <c r="E16" s="38"/>
      <c r="F16" s="109"/>
      <c r="G16" s="110"/>
      <c r="H16" s="111"/>
      <c r="I16" s="38"/>
      <c r="J16" s="75">
        <v>1000</v>
      </c>
      <c r="K16" s="76">
        <f>(J16*G16)</f>
        <v>0</v>
      </c>
      <c r="L16" s="77"/>
      <c r="M16" s="78"/>
      <c r="N16" s="119"/>
      <c r="O16" s="139">
        <f t="shared" si="0"/>
        <v>0</v>
      </c>
      <c r="P16" s="38"/>
      <c r="Q16" s="99"/>
      <c r="R16" s="99"/>
      <c r="S16" s="31"/>
    </row>
    <row r="17" spans="1:19" ht="63" customHeight="1" thickTop="1" thickBot="1" x14ac:dyDescent="0.3">
      <c r="A17" s="68" t="s">
        <v>17</v>
      </c>
      <c r="B17" s="102" t="str">
        <f>'Pricing Schedule A1'!C14</f>
        <v>Toshiba</v>
      </c>
      <c r="C17" s="102" t="str">
        <f>'Pricing Schedule A1'!D14</f>
        <v>ESTUDIO4515AC</v>
      </c>
      <c r="D17" s="103" t="str">
        <f>'Pricing Schedule A1'!E14</f>
        <v>MR3031 RADF, MJ1109B Console Finisher, KN5005 Bridge Kit, PWRFLTR-XGPCS15D Surge Protector, STAND5005 Stand</v>
      </c>
      <c r="E17" s="69"/>
      <c r="F17" s="104">
        <v>5429</v>
      </c>
      <c r="G17" s="105">
        <v>4.1000000000000003E-3</v>
      </c>
      <c r="H17" s="105">
        <v>3.9E-2</v>
      </c>
      <c r="I17" s="69"/>
      <c r="J17" s="70">
        <v>1000</v>
      </c>
      <c r="K17" s="71">
        <f>J17*G17</f>
        <v>4.1000000000000005</v>
      </c>
      <c r="L17" s="79">
        <v>250</v>
      </c>
      <c r="M17" s="71">
        <f>L17*H17</f>
        <v>9.75</v>
      </c>
      <c r="N17" s="118">
        <v>103.19999999999999</v>
      </c>
      <c r="O17" s="139">
        <f t="shared" si="0"/>
        <v>117.04999999999998</v>
      </c>
      <c r="P17" s="69"/>
      <c r="Q17" s="99">
        <v>0.16919999999999999</v>
      </c>
      <c r="R17" s="99">
        <v>0.2041</v>
      </c>
      <c r="S17" s="31"/>
    </row>
    <row r="18" spans="1:19" ht="63" customHeight="1" thickBot="1" x14ac:dyDescent="0.3">
      <c r="A18" s="19" t="s">
        <v>17</v>
      </c>
      <c r="B18" s="96" t="s">
        <v>138</v>
      </c>
      <c r="C18" s="96" t="s">
        <v>181</v>
      </c>
      <c r="D18" s="97" t="s">
        <v>182</v>
      </c>
      <c r="E18" s="31"/>
      <c r="F18" s="98">
        <v>1927</v>
      </c>
      <c r="G18" s="99">
        <v>9.7999999999999997E-3</v>
      </c>
      <c r="H18" s="99">
        <v>4.9700000000000001E-2</v>
      </c>
      <c r="I18" s="31"/>
      <c r="J18" s="27">
        <v>1000</v>
      </c>
      <c r="K18" s="40">
        <f>J18*G18</f>
        <v>9.7999999999999989</v>
      </c>
      <c r="L18" s="28">
        <v>250</v>
      </c>
      <c r="M18" s="40">
        <f>L18*H18</f>
        <v>12.425000000000001</v>
      </c>
      <c r="N18" s="93">
        <v>40.54</v>
      </c>
      <c r="O18" s="139">
        <f t="shared" si="0"/>
        <v>62.765000000000001</v>
      </c>
      <c r="P18" s="31"/>
      <c r="Q18" s="99">
        <v>4.2200000000000001E-2</v>
      </c>
      <c r="R18" s="99">
        <v>8.2100000000000006E-2</v>
      </c>
      <c r="S18" s="31"/>
    </row>
    <row r="19" spans="1:19" ht="63" customHeight="1" thickBot="1" x14ac:dyDescent="0.3">
      <c r="A19" s="19" t="s">
        <v>17</v>
      </c>
      <c r="B19" s="96"/>
      <c r="C19" s="96"/>
      <c r="D19" s="97"/>
      <c r="E19" s="31"/>
      <c r="F19" s="98"/>
      <c r="G19" s="99"/>
      <c r="H19" s="99"/>
      <c r="I19" s="31"/>
      <c r="J19" s="27">
        <v>1000</v>
      </c>
      <c r="K19" s="40">
        <f>J19*G19</f>
        <v>0</v>
      </c>
      <c r="L19" s="28">
        <v>250</v>
      </c>
      <c r="M19" s="40">
        <f>L19*H19</f>
        <v>0</v>
      </c>
      <c r="N19" s="93"/>
      <c r="O19" s="139">
        <f t="shared" si="0"/>
        <v>0</v>
      </c>
      <c r="P19" s="31"/>
      <c r="Q19" s="99"/>
      <c r="R19" s="99"/>
      <c r="S19" s="38"/>
    </row>
    <row r="20" spans="1:19" ht="63" customHeight="1" thickBot="1" x14ac:dyDescent="0.3">
      <c r="A20" s="19" t="s">
        <v>17</v>
      </c>
      <c r="B20" s="96"/>
      <c r="C20" s="96"/>
      <c r="D20" s="97"/>
      <c r="E20" s="31"/>
      <c r="F20" s="98"/>
      <c r="G20" s="99"/>
      <c r="H20" s="99"/>
      <c r="I20" s="31"/>
      <c r="J20" s="27">
        <v>1000</v>
      </c>
      <c r="K20" s="40">
        <f>J20*G20</f>
        <v>0</v>
      </c>
      <c r="L20" s="28">
        <v>250</v>
      </c>
      <c r="M20" s="40">
        <f>L20*H20</f>
        <v>0</v>
      </c>
      <c r="N20" s="93"/>
      <c r="O20" s="139">
        <f t="shared" si="0"/>
        <v>0</v>
      </c>
      <c r="P20" s="31"/>
      <c r="Q20" s="99"/>
      <c r="R20" s="99"/>
      <c r="S20" s="38"/>
    </row>
    <row r="21" spans="1:19" ht="63" customHeight="1" thickBot="1" x14ac:dyDescent="0.3">
      <c r="A21" s="74" t="s">
        <v>17</v>
      </c>
      <c r="B21" s="107"/>
      <c r="C21" s="107"/>
      <c r="D21" s="108"/>
      <c r="E21" s="38"/>
      <c r="F21" s="109"/>
      <c r="G21" s="110"/>
      <c r="H21" s="110"/>
      <c r="I21" s="38"/>
      <c r="J21" s="75">
        <v>1000</v>
      </c>
      <c r="K21" s="76">
        <f>J21*G21</f>
        <v>0</v>
      </c>
      <c r="L21" s="80">
        <v>250</v>
      </c>
      <c r="M21" s="76">
        <f>L21*H21</f>
        <v>0</v>
      </c>
      <c r="N21" s="119"/>
      <c r="O21" s="139">
        <f t="shared" si="0"/>
        <v>0</v>
      </c>
      <c r="P21" s="38"/>
      <c r="Q21" s="99"/>
      <c r="R21" s="99"/>
      <c r="S21" s="31"/>
    </row>
    <row r="22" spans="1:19" ht="63" customHeight="1" thickTop="1" thickBot="1" x14ac:dyDescent="0.3">
      <c r="A22" s="68">
        <v>2</v>
      </c>
      <c r="B22" s="102" t="str">
        <f>'Pricing Schedule A1'!C15</f>
        <v>Toshiba</v>
      </c>
      <c r="C22" s="102" t="str">
        <f>'Pricing Schedule A1'!D15</f>
        <v>ESTUDIO2518A</v>
      </c>
      <c r="D22" s="103" t="str">
        <f>'Pricing Schedule A1'!E15</f>
        <v>MR3031 RADF, MJ1042B Inner Finisher, KD1058B 500-Sheet Paper Feed Pedestal, MY1048B 500-Sheet Drawer, PWRFLTR-XGPCS15D Surge Protector</v>
      </c>
      <c r="E22" s="69"/>
      <c r="F22" s="104">
        <v>3145</v>
      </c>
      <c r="G22" s="105">
        <v>4.1000000000000003E-3</v>
      </c>
      <c r="H22" s="106"/>
      <c r="I22" s="69"/>
      <c r="J22" s="70">
        <v>2000</v>
      </c>
      <c r="K22" s="71">
        <f t="shared" ref="K22:K23" si="1">J22*G22</f>
        <v>8.2000000000000011</v>
      </c>
      <c r="L22" s="72"/>
      <c r="M22" s="73"/>
      <c r="N22" s="118">
        <v>59.790000000000006</v>
      </c>
      <c r="O22" s="139">
        <f t="shared" si="0"/>
        <v>67.990000000000009</v>
      </c>
      <c r="P22" s="69"/>
      <c r="Q22" s="99">
        <v>6.3899999999999998E-2</v>
      </c>
      <c r="R22" s="99"/>
      <c r="S22" s="31"/>
    </row>
    <row r="23" spans="1:19" ht="63" customHeight="1" thickBot="1" x14ac:dyDescent="0.3">
      <c r="A23" s="19">
        <v>2</v>
      </c>
      <c r="B23" s="96"/>
      <c r="C23" s="96"/>
      <c r="D23" s="97"/>
      <c r="E23" s="31"/>
      <c r="F23" s="98"/>
      <c r="G23" s="99"/>
      <c r="H23" s="100"/>
      <c r="I23" s="31"/>
      <c r="J23" s="27">
        <v>2000</v>
      </c>
      <c r="K23" s="40">
        <f t="shared" si="1"/>
        <v>0</v>
      </c>
      <c r="L23" s="35"/>
      <c r="M23" s="32"/>
      <c r="N23" s="93"/>
      <c r="O23" s="139">
        <f t="shared" si="0"/>
        <v>0</v>
      </c>
      <c r="P23" s="31"/>
      <c r="Q23" s="99"/>
      <c r="R23" s="99"/>
      <c r="S23" s="31"/>
    </row>
    <row r="24" spans="1:19" ht="63" customHeight="1" thickBot="1" x14ac:dyDescent="0.3">
      <c r="A24" s="19">
        <v>2</v>
      </c>
      <c r="B24" s="96"/>
      <c r="C24" s="96"/>
      <c r="D24" s="97"/>
      <c r="E24" s="31"/>
      <c r="F24" s="98"/>
      <c r="G24" s="99"/>
      <c r="H24" s="100"/>
      <c r="I24" s="31"/>
      <c r="J24" s="27">
        <v>2000</v>
      </c>
      <c r="K24" s="40">
        <f t="shared" ref="K24" si="2">J24*G24</f>
        <v>0</v>
      </c>
      <c r="L24" s="35"/>
      <c r="M24" s="32"/>
      <c r="N24" s="93"/>
      <c r="O24" s="139">
        <f t="shared" si="0"/>
        <v>0</v>
      </c>
      <c r="P24" s="31"/>
      <c r="Q24" s="99"/>
      <c r="R24" s="99"/>
      <c r="S24" s="31"/>
    </row>
    <row r="25" spans="1:19" ht="63" customHeight="1" thickBot="1" x14ac:dyDescent="0.3">
      <c r="A25" s="19">
        <v>2</v>
      </c>
      <c r="B25" s="96"/>
      <c r="C25" s="96"/>
      <c r="D25" s="97"/>
      <c r="E25" s="31"/>
      <c r="F25" s="98"/>
      <c r="G25" s="99"/>
      <c r="H25" s="100"/>
      <c r="I25" s="31"/>
      <c r="J25" s="27">
        <v>2000</v>
      </c>
      <c r="K25" s="40">
        <f t="shared" ref="K25" si="3">J25*G25</f>
        <v>0</v>
      </c>
      <c r="L25" s="35"/>
      <c r="M25" s="32"/>
      <c r="N25" s="93"/>
      <c r="O25" s="139">
        <f t="shared" si="0"/>
        <v>0</v>
      </c>
      <c r="P25" s="31"/>
      <c r="Q25" s="99"/>
      <c r="R25" s="99"/>
      <c r="S25" s="31"/>
    </row>
    <row r="26" spans="1:19" ht="63" customHeight="1" thickBot="1" x14ac:dyDescent="0.3">
      <c r="A26" s="74">
        <v>2</v>
      </c>
      <c r="B26" s="107"/>
      <c r="C26" s="107"/>
      <c r="D26" s="108"/>
      <c r="E26" s="38"/>
      <c r="F26" s="109"/>
      <c r="G26" s="110"/>
      <c r="H26" s="111"/>
      <c r="I26" s="38"/>
      <c r="J26" s="75">
        <v>2000</v>
      </c>
      <c r="K26" s="76">
        <f t="shared" ref="K26:K81" si="4">J26*G26</f>
        <v>0</v>
      </c>
      <c r="L26" s="77"/>
      <c r="M26" s="78"/>
      <c r="N26" s="119"/>
      <c r="O26" s="139">
        <f t="shared" si="0"/>
        <v>0</v>
      </c>
      <c r="P26" s="38"/>
      <c r="Q26" s="99"/>
      <c r="R26" s="99"/>
      <c r="S26" s="31"/>
    </row>
    <row r="27" spans="1:19" ht="63" customHeight="1" thickTop="1" thickBot="1" x14ac:dyDescent="0.3">
      <c r="A27" s="68" t="s">
        <v>8</v>
      </c>
      <c r="B27" s="102" t="str">
        <f>'Pricing Schedule A1'!C16</f>
        <v>Toshiba</v>
      </c>
      <c r="C27" s="102" t="str">
        <f>'Pricing Schedule A1'!D16</f>
        <v>ESTUDIO2010AC</v>
      </c>
      <c r="D27" s="103" t="str">
        <f>'Pricing Schedule A1'!E16</f>
        <v>MR3031 RADF, MJ1042B Inner Finisher, MY1047B 500-Sheet Paper Feed Unit, KD1058B 500-Sheet Paper Feed Pedestal, MY1048B 500-Sheet Drawer, PWRFLTR-XGPCS15D Surge Protector</v>
      </c>
      <c r="E27" s="69"/>
      <c r="F27" s="104">
        <v>2649</v>
      </c>
      <c r="G27" s="105">
        <v>4.1000000000000003E-3</v>
      </c>
      <c r="H27" s="105">
        <v>4.2000000000000003E-2</v>
      </c>
      <c r="I27" s="69"/>
      <c r="J27" s="70">
        <v>2000</v>
      </c>
      <c r="K27" s="71">
        <f t="shared" si="4"/>
        <v>8.2000000000000011</v>
      </c>
      <c r="L27" s="79">
        <v>500</v>
      </c>
      <c r="M27" s="71">
        <f>L27*H27</f>
        <v>21</v>
      </c>
      <c r="N27" s="118">
        <v>50.350000000000009</v>
      </c>
      <c r="O27" s="139">
        <f t="shared" si="0"/>
        <v>79.550000000000011</v>
      </c>
      <c r="P27" s="69"/>
      <c r="Q27" s="99">
        <v>8.4700000000000011E-2</v>
      </c>
      <c r="R27" s="99">
        <v>0.12260000000000001</v>
      </c>
      <c r="S27" s="31"/>
    </row>
    <row r="28" spans="1:19" ht="63" customHeight="1" thickBot="1" x14ac:dyDescent="0.3">
      <c r="A28" s="19" t="s">
        <v>8</v>
      </c>
      <c r="B28" s="96"/>
      <c r="C28" s="96"/>
      <c r="D28" s="97"/>
      <c r="E28" s="31"/>
      <c r="F28" s="98"/>
      <c r="G28" s="99"/>
      <c r="H28" s="99"/>
      <c r="I28" s="31"/>
      <c r="J28" s="27">
        <v>2000</v>
      </c>
      <c r="K28" s="40">
        <f t="shared" si="4"/>
        <v>0</v>
      </c>
      <c r="L28" s="28">
        <v>500</v>
      </c>
      <c r="M28" s="40">
        <f>L28*H28</f>
        <v>0</v>
      </c>
      <c r="N28" s="93"/>
      <c r="O28" s="139">
        <f t="shared" si="0"/>
        <v>0</v>
      </c>
      <c r="P28" s="31"/>
      <c r="Q28" s="99"/>
      <c r="R28" s="99"/>
      <c r="S28" s="31"/>
    </row>
    <row r="29" spans="1:19" ht="63" customHeight="1" thickBot="1" x14ac:dyDescent="0.3">
      <c r="A29" s="19" t="s">
        <v>8</v>
      </c>
      <c r="B29" s="96"/>
      <c r="C29" s="96"/>
      <c r="D29" s="97"/>
      <c r="E29" s="31"/>
      <c r="F29" s="98"/>
      <c r="G29" s="99"/>
      <c r="H29" s="99"/>
      <c r="I29" s="31"/>
      <c r="J29" s="27">
        <v>2000</v>
      </c>
      <c r="K29" s="40">
        <f t="shared" ref="K29" si="5">J29*G29</f>
        <v>0</v>
      </c>
      <c r="L29" s="28">
        <v>500</v>
      </c>
      <c r="M29" s="40">
        <f>L29*H29</f>
        <v>0</v>
      </c>
      <c r="N29" s="93"/>
      <c r="O29" s="139">
        <f t="shared" si="0"/>
        <v>0</v>
      </c>
      <c r="P29" s="31"/>
      <c r="Q29" s="99"/>
      <c r="R29" s="99"/>
      <c r="S29" s="31"/>
    </row>
    <row r="30" spans="1:19" ht="63" customHeight="1" thickBot="1" x14ac:dyDescent="0.3">
      <c r="A30" s="19" t="s">
        <v>8</v>
      </c>
      <c r="B30" s="96"/>
      <c r="C30" s="96"/>
      <c r="D30" s="97"/>
      <c r="E30" s="31"/>
      <c r="F30" s="98"/>
      <c r="G30" s="99"/>
      <c r="H30" s="99"/>
      <c r="I30" s="31"/>
      <c r="J30" s="27">
        <v>2000</v>
      </c>
      <c r="K30" s="40">
        <f t="shared" ref="K30" si="6">J30*G30</f>
        <v>0</v>
      </c>
      <c r="L30" s="28">
        <v>500</v>
      </c>
      <c r="M30" s="40">
        <f>L30*H30</f>
        <v>0</v>
      </c>
      <c r="N30" s="93"/>
      <c r="O30" s="139">
        <f t="shared" si="0"/>
        <v>0</v>
      </c>
      <c r="P30" s="31"/>
      <c r="Q30" s="99"/>
      <c r="R30" s="99"/>
      <c r="S30" s="31"/>
    </row>
    <row r="31" spans="1:19" ht="63" customHeight="1" thickBot="1" x14ac:dyDescent="0.3">
      <c r="A31" s="74" t="s">
        <v>8</v>
      </c>
      <c r="B31" s="107"/>
      <c r="C31" s="107"/>
      <c r="D31" s="108"/>
      <c r="E31" s="38"/>
      <c r="F31" s="109"/>
      <c r="G31" s="110"/>
      <c r="H31" s="110"/>
      <c r="I31" s="38"/>
      <c r="J31" s="75">
        <v>2000</v>
      </c>
      <c r="K31" s="76">
        <f t="shared" si="4"/>
        <v>0</v>
      </c>
      <c r="L31" s="80">
        <v>500</v>
      </c>
      <c r="M31" s="76">
        <f>L31*H31</f>
        <v>0</v>
      </c>
      <c r="N31" s="119"/>
      <c r="O31" s="139">
        <f t="shared" si="0"/>
        <v>0</v>
      </c>
      <c r="P31" s="38"/>
      <c r="Q31" s="99"/>
      <c r="R31" s="99"/>
      <c r="S31" s="31"/>
    </row>
    <row r="32" spans="1:19" ht="63" customHeight="1" thickTop="1" thickBot="1" x14ac:dyDescent="0.3">
      <c r="A32" s="68">
        <v>3</v>
      </c>
      <c r="B32" s="102" t="str">
        <f>'Pricing Schedule A1'!C17</f>
        <v>Toshiba</v>
      </c>
      <c r="C32" s="102" t="str">
        <f>'Pricing Schedule A1'!D17</f>
        <v>ESTUDIO3518A</v>
      </c>
      <c r="D32" s="103" t="str">
        <f>'Pricing Schedule A1'!E17</f>
        <v>MR3031 RADF, MJ1042B Inner Finisher, KD1058B 500-Sheet Paper Feed Pedestal, MY1048B 500-Sheet Drawer, PWRFLTR-XGPCS15D Surge Protector</v>
      </c>
      <c r="E32" s="69"/>
      <c r="F32" s="104">
        <v>3496</v>
      </c>
      <c r="G32" s="105">
        <v>4.1000000000000003E-3</v>
      </c>
      <c r="H32" s="106"/>
      <c r="I32" s="69"/>
      <c r="J32" s="70">
        <v>3500</v>
      </c>
      <c r="K32" s="71">
        <f t="shared" si="4"/>
        <v>14.350000000000001</v>
      </c>
      <c r="L32" s="72"/>
      <c r="M32" s="73"/>
      <c r="N32" s="118">
        <v>66.460000000000008</v>
      </c>
      <c r="O32" s="139">
        <f t="shared" si="0"/>
        <v>80.81</v>
      </c>
      <c r="P32" s="69"/>
      <c r="Q32" s="99">
        <v>4.2099999999999999E-2</v>
      </c>
      <c r="R32" s="99"/>
      <c r="S32" s="31"/>
    </row>
    <row r="33" spans="1:19" ht="63" customHeight="1" thickBot="1" x14ac:dyDescent="0.3">
      <c r="A33" s="19">
        <v>3</v>
      </c>
      <c r="B33" s="96"/>
      <c r="C33" s="96"/>
      <c r="D33" s="97"/>
      <c r="E33" s="31"/>
      <c r="F33" s="98"/>
      <c r="G33" s="99"/>
      <c r="H33" s="100"/>
      <c r="I33" s="31"/>
      <c r="J33" s="27">
        <v>3500</v>
      </c>
      <c r="K33" s="40">
        <f t="shared" si="4"/>
        <v>0</v>
      </c>
      <c r="L33" s="35"/>
      <c r="M33" s="32"/>
      <c r="N33" s="93"/>
      <c r="O33" s="139">
        <f t="shared" si="0"/>
        <v>0</v>
      </c>
      <c r="P33" s="31"/>
      <c r="Q33" s="99"/>
      <c r="R33" s="99"/>
      <c r="S33" s="31"/>
    </row>
    <row r="34" spans="1:19" ht="63" customHeight="1" thickBot="1" x14ac:dyDescent="0.3">
      <c r="A34" s="19">
        <v>3</v>
      </c>
      <c r="B34" s="96"/>
      <c r="C34" s="96"/>
      <c r="D34" s="97"/>
      <c r="E34" s="31"/>
      <c r="F34" s="98"/>
      <c r="G34" s="99"/>
      <c r="H34" s="100"/>
      <c r="I34" s="31"/>
      <c r="J34" s="27">
        <v>3500</v>
      </c>
      <c r="K34" s="40">
        <f t="shared" ref="K34" si="7">J34*G34</f>
        <v>0</v>
      </c>
      <c r="L34" s="35"/>
      <c r="M34" s="32"/>
      <c r="N34" s="93"/>
      <c r="O34" s="139">
        <f t="shared" si="0"/>
        <v>0</v>
      </c>
      <c r="P34" s="31"/>
      <c r="Q34" s="99"/>
      <c r="R34" s="99"/>
      <c r="S34" s="31"/>
    </row>
    <row r="35" spans="1:19" ht="63" customHeight="1" thickBot="1" x14ac:dyDescent="0.3">
      <c r="A35" s="19">
        <v>3</v>
      </c>
      <c r="B35" s="96"/>
      <c r="C35" s="96"/>
      <c r="D35" s="97"/>
      <c r="E35" s="31"/>
      <c r="F35" s="98"/>
      <c r="G35" s="99"/>
      <c r="H35" s="100"/>
      <c r="I35" s="31"/>
      <c r="J35" s="27">
        <v>3500</v>
      </c>
      <c r="K35" s="40">
        <f t="shared" ref="K35" si="8">J35*G35</f>
        <v>0</v>
      </c>
      <c r="L35" s="35"/>
      <c r="M35" s="32"/>
      <c r="N35" s="93"/>
      <c r="O35" s="139">
        <f t="shared" si="0"/>
        <v>0</v>
      </c>
      <c r="P35" s="31"/>
      <c r="Q35" s="99"/>
      <c r="R35" s="99"/>
      <c r="S35" s="31"/>
    </row>
    <row r="36" spans="1:19" ht="63" customHeight="1" thickBot="1" x14ac:dyDescent="0.3">
      <c r="A36" s="74">
        <v>3</v>
      </c>
      <c r="B36" s="107"/>
      <c r="C36" s="107"/>
      <c r="D36" s="108"/>
      <c r="E36" s="38"/>
      <c r="F36" s="109"/>
      <c r="G36" s="110"/>
      <c r="H36" s="111"/>
      <c r="I36" s="38"/>
      <c r="J36" s="75">
        <v>3500</v>
      </c>
      <c r="K36" s="76">
        <f t="shared" si="4"/>
        <v>0</v>
      </c>
      <c r="L36" s="77"/>
      <c r="M36" s="78"/>
      <c r="N36" s="119"/>
      <c r="O36" s="139">
        <f t="shared" si="0"/>
        <v>0</v>
      </c>
      <c r="P36" s="38"/>
      <c r="Q36" s="99"/>
      <c r="R36" s="99"/>
      <c r="S36" s="31"/>
    </row>
    <row r="37" spans="1:19" ht="63" customHeight="1" thickTop="1" thickBot="1" x14ac:dyDescent="0.3">
      <c r="A37" s="68" t="s">
        <v>10</v>
      </c>
      <c r="B37" s="102" t="str">
        <f>'Pricing Schedule A1'!C18</f>
        <v>Toshiba</v>
      </c>
      <c r="C37" s="102" t="str">
        <f>'Pricing Schedule A1'!D18</f>
        <v>ESTUDIO3015AC</v>
      </c>
      <c r="D37" s="103" t="str">
        <f>'Pricing Schedule A1'!E18</f>
        <v>MR3031 RADF, MJ1109B Console Finisher, KN5005 Bridge Kit, KD1058B 500-Sheet Paper Feed Pedestal, MY1048B 500-Sheet Drawer, PWRFLTR-XGPCS15D Surge Protector</v>
      </c>
      <c r="E37" s="69"/>
      <c r="F37" s="104">
        <v>4080</v>
      </c>
      <c r="G37" s="105">
        <v>4.1000000000000003E-3</v>
      </c>
      <c r="H37" s="105">
        <v>4.2000000000000003E-2</v>
      </c>
      <c r="I37" s="69"/>
      <c r="J37" s="81">
        <v>3500</v>
      </c>
      <c r="K37" s="71">
        <f t="shared" si="4"/>
        <v>14.350000000000001</v>
      </c>
      <c r="L37" s="81">
        <v>1000</v>
      </c>
      <c r="M37" s="71">
        <f>L37*H37</f>
        <v>42</v>
      </c>
      <c r="N37" s="118">
        <v>77.559999999999988</v>
      </c>
      <c r="O37" s="139">
        <f t="shared" si="0"/>
        <v>133.91</v>
      </c>
      <c r="P37" s="69"/>
      <c r="Q37" s="99">
        <v>3.8600000000000002E-2</v>
      </c>
      <c r="R37" s="99">
        <v>7.6500000000000012E-2</v>
      </c>
      <c r="S37" s="31"/>
    </row>
    <row r="38" spans="1:19" ht="63" customHeight="1" thickBot="1" x14ac:dyDescent="0.3">
      <c r="A38" s="19" t="s">
        <v>10</v>
      </c>
      <c r="B38" s="96"/>
      <c r="C38" s="96"/>
      <c r="D38" s="97"/>
      <c r="E38" s="31"/>
      <c r="F38" s="98"/>
      <c r="G38" s="99"/>
      <c r="H38" s="99"/>
      <c r="I38" s="31"/>
      <c r="J38" s="33">
        <v>3500</v>
      </c>
      <c r="K38" s="40">
        <f t="shared" ref="K38:K39" si="9">J38*G38</f>
        <v>0</v>
      </c>
      <c r="L38" s="33">
        <v>1000</v>
      </c>
      <c r="M38" s="40">
        <f>L38*H38</f>
        <v>0</v>
      </c>
      <c r="N38" s="93"/>
      <c r="O38" s="139">
        <f t="shared" si="0"/>
        <v>0</v>
      </c>
      <c r="P38" s="31"/>
      <c r="Q38" s="99"/>
      <c r="R38" s="99"/>
      <c r="S38" s="31"/>
    </row>
    <row r="39" spans="1:19" ht="63" customHeight="1" thickBot="1" x14ac:dyDescent="0.3">
      <c r="A39" s="19" t="s">
        <v>10</v>
      </c>
      <c r="B39" s="96"/>
      <c r="C39" s="96"/>
      <c r="D39" s="97"/>
      <c r="E39" s="31"/>
      <c r="F39" s="98"/>
      <c r="G39" s="99"/>
      <c r="H39" s="99"/>
      <c r="I39" s="31"/>
      <c r="J39" s="33">
        <v>3500</v>
      </c>
      <c r="K39" s="40">
        <f t="shared" si="9"/>
        <v>0</v>
      </c>
      <c r="L39" s="33">
        <v>1000</v>
      </c>
      <c r="M39" s="40">
        <f>L39*H39</f>
        <v>0</v>
      </c>
      <c r="N39" s="93"/>
      <c r="O39" s="139">
        <f t="shared" si="0"/>
        <v>0</v>
      </c>
      <c r="P39" s="31"/>
      <c r="Q39" s="99"/>
      <c r="R39" s="99"/>
      <c r="S39" s="31"/>
    </row>
    <row r="40" spans="1:19" ht="63" customHeight="1" thickBot="1" x14ac:dyDescent="0.3">
      <c r="A40" s="19" t="s">
        <v>10</v>
      </c>
      <c r="B40" s="96"/>
      <c r="C40" s="96"/>
      <c r="D40" s="97"/>
      <c r="E40" s="31"/>
      <c r="F40" s="98"/>
      <c r="G40" s="99"/>
      <c r="H40" s="99"/>
      <c r="I40" s="31"/>
      <c r="J40" s="33">
        <v>3500</v>
      </c>
      <c r="K40" s="40">
        <f t="shared" ref="K40" si="10">J40*G40</f>
        <v>0</v>
      </c>
      <c r="L40" s="33">
        <v>1000</v>
      </c>
      <c r="M40" s="40">
        <f>L40*H40</f>
        <v>0</v>
      </c>
      <c r="N40" s="93"/>
      <c r="O40" s="139">
        <f t="shared" si="0"/>
        <v>0</v>
      </c>
      <c r="P40" s="31"/>
      <c r="Q40" s="99"/>
      <c r="R40" s="99"/>
      <c r="S40" s="31"/>
    </row>
    <row r="41" spans="1:19" ht="63" customHeight="1" thickBot="1" x14ac:dyDescent="0.3">
      <c r="A41" s="74" t="s">
        <v>10</v>
      </c>
      <c r="B41" s="107"/>
      <c r="C41" s="107"/>
      <c r="D41" s="108"/>
      <c r="E41" s="38"/>
      <c r="F41" s="109"/>
      <c r="G41" s="110"/>
      <c r="H41" s="110"/>
      <c r="I41" s="38"/>
      <c r="J41" s="82">
        <v>3500</v>
      </c>
      <c r="K41" s="76">
        <f t="shared" si="4"/>
        <v>0</v>
      </c>
      <c r="L41" s="82">
        <v>1000</v>
      </c>
      <c r="M41" s="76">
        <f>L41*H41</f>
        <v>0</v>
      </c>
      <c r="N41" s="119"/>
      <c r="O41" s="139">
        <f t="shared" si="0"/>
        <v>0</v>
      </c>
      <c r="P41" s="38"/>
      <c r="Q41" s="99"/>
      <c r="R41" s="99"/>
      <c r="S41" s="31"/>
    </row>
    <row r="42" spans="1:19" ht="63" customHeight="1" thickTop="1" thickBot="1" x14ac:dyDescent="0.3">
      <c r="A42" s="68" t="s">
        <v>120</v>
      </c>
      <c r="B42" s="102" t="str">
        <f>'Pricing Schedule A1'!C19</f>
        <v>Toshiba</v>
      </c>
      <c r="C42" s="102" t="str">
        <f>'Pricing Schedule A1'!D19</f>
        <v>ESTUDIO4518A</v>
      </c>
      <c r="D42" s="103" t="str">
        <f>'Pricing Schedule A1'!E19</f>
        <v>MR3031 RADF, MJ1042B Inner Finisher, KD1058B 500-Sheet Paper Feed Pedestal, MY1048B 500-Sheet Drawer, PWRFLTR-XGPCS15D Surge Protector</v>
      </c>
      <c r="E42" s="69"/>
      <c r="F42" s="112">
        <v>4005</v>
      </c>
      <c r="G42" s="105">
        <v>4.1000000000000003E-3</v>
      </c>
      <c r="H42" s="106"/>
      <c r="I42" s="69"/>
      <c r="J42" s="81">
        <v>8000</v>
      </c>
      <c r="K42" s="71">
        <f t="shared" si="4"/>
        <v>32.800000000000004</v>
      </c>
      <c r="L42" s="83"/>
      <c r="M42" s="73"/>
      <c r="N42" s="120">
        <v>76.129999999999981</v>
      </c>
      <c r="O42" s="139">
        <f t="shared" ref="O42:O51" si="11">((K42+M42+N42))</f>
        <v>108.92999999999998</v>
      </c>
      <c r="P42" s="69"/>
      <c r="Q42" s="99">
        <v>2.3099999999999999E-2</v>
      </c>
      <c r="R42" s="99"/>
      <c r="S42" s="31"/>
    </row>
    <row r="43" spans="1:19" ht="63" customHeight="1" thickBot="1" x14ac:dyDescent="0.3">
      <c r="A43" s="19" t="s">
        <v>120</v>
      </c>
      <c r="B43" s="96"/>
      <c r="C43" s="96"/>
      <c r="D43" s="97"/>
      <c r="E43" s="31"/>
      <c r="F43" s="101"/>
      <c r="G43" s="99"/>
      <c r="H43" s="100"/>
      <c r="I43" s="31"/>
      <c r="J43" s="29">
        <v>8000</v>
      </c>
      <c r="K43" s="40">
        <f t="shared" si="4"/>
        <v>0</v>
      </c>
      <c r="L43" s="36"/>
      <c r="M43" s="32"/>
      <c r="N43" s="94"/>
      <c r="O43" s="139">
        <f t="shared" si="11"/>
        <v>0</v>
      </c>
      <c r="P43" s="31"/>
      <c r="Q43" s="99"/>
      <c r="R43" s="99"/>
      <c r="S43" s="31"/>
    </row>
    <row r="44" spans="1:19" ht="63" customHeight="1" thickBot="1" x14ac:dyDescent="0.3">
      <c r="A44" s="19" t="s">
        <v>120</v>
      </c>
      <c r="B44" s="96"/>
      <c r="C44" s="96"/>
      <c r="D44" s="97"/>
      <c r="E44" s="31"/>
      <c r="F44" s="101"/>
      <c r="G44" s="99"/>
      <c r="H44" s="100"/>
      <c r="I44" s="31"/>
      <c r="J44" s="29">
        <v>8000</v>
      </c>
      <c r="K44" s="40">
        <f t="shared" ref="K44:K51" si="12">J44*G44</f>
        <v>0</v>
      </c>
      <c r="L44" s="36"/>
      <c r="M44" s="32"/>
      <c r="N44" s="94"/>
      <c r="O44" s="139">
        <f t="shared" si="11"/>
        <v>0</v>
      </c>
      <c r="P44" s="31"/>
      <c r="Q44" s="99"/>
      <c r="R44" s="99"/>
      <c r="S44" s="31"/>
    </row>
    <row r="45" spans="1:19" ht="63" customHeight="1" thickBot="1" x14ac:dyDescent="0.3">
      <c r="A45" s="19" t="s">
        <v>120</v>
      </c>
      <c r="B45" s="96"/>
      <c r="C45" s="96"/>
      <c r="D45" s="97"/>
      <c r="E45" s="31"/>
      <c r="F45" s="101"/>
      <c r="G45" s="99"/>
      <c r="H45" s="100"/>
      <c r="I45" s="31"/>
      <c r="J45" s="29">
        <v>8000</v>
      </c>
      <c r="K45" s="40">
        <f t="shared" si="12"/>
        <v>0</v>
      </c>
      <c r="L45" s="36"/>
      <c r="M45" s="32"/>
      <c r="N45" s="94"/>
      <c r="O45" s="139">
        <f t="shared" si="11"/>
        <v>0</v>
      </c>
      <c r="P45" s="31"/>
      <c r="Q45" s="99"/>
      <c r="R45" s="99"/>
      <c r="S45" s="31"/>
    </row>
    <row r="46" spans="1:19" ht="63" customHeight="1" thickBot="1" x14ac:dyDescent="0.3">
      <c r="A46" s="74" t="s">
        <v>120</v>
      </c>
      <c r="B46" s="107"/>
      <c r="C46" s="107"/>
      <c r="D46" s="108"/>
      <c r="E46" s="38"/>
      <c r="F46" s="113"/>
      <c r="G46" s="110"/>
      <c r="H46" s="111"/>
      <c r="I46" s="38"/>
      <c r="J46" s="34">
        <v>8000</v>
      </c>
      <c r="K46" s="76">
        <f t="shared" si="12"/>
        <v>0</v>
      </c>
      <c r="L46" s="54"/>
      <c r="M46" s="78"/>
      <c r="N46" s="121"/>
      <c r="O46" s="139">
        <f t="shared" si="11"/>
        <v>0</v>
      </c>
      <c r="P46" s="38"/>
      <c r="Q46" s="99"/>
      <c r="R46" s="99"/>
      <c r="S46" s="31"/>
    </row>
    <row r="47" spans="1:19" ht="63" customHeight="1" thickTop="1" thickBot="1" x14ac:dyDescent="0.3">
      <c r="A47" s="68" t="s">
        <v>121</v>
      </c>
      <c r="B47" s="102" t="str">
        <f>'Pricing Schedule A1'!C20</f>
        <v>Toshiba</v>
      </c>
      <c r="C47" s="102" t="str">
        <f>'Pricing Schedule A1'!D20</f>
        <v>ESTUDIO4515AC</v>
      </c>
      <c r="D47" s="103" t="str">
        <f>'Pricing Schedule A1'!E20</f>
        <v>MR3031 RADF, MJ1109B Console Finisher, KN5005 Bridge Kit, KD1058B 500-Sheet Paper Feed Pedestal, MY1048B 500-Sheet Drawer, PWRFLTR-XGPCS15D Surge Protector</v>
      </c>
      <c r="E47" s="84"/>
      <c r="F47" s="112">
        <v>5710</v>
      </c>
      <c r="G47" s="105">
        <v>4.1000000000000003E-3</v>
      </c>
      <c r="H47" s="105">
        <v>3.9E-2</v>
      </c>
      <c r="I47" s="84"/>
      <c r="J47" s="85">
        <v>8000</v>
      </c>
      <c r="K47" s="71">
        <f t="shared" si="12"/>
        <v>32.800000000000004</v>
      </c>
      <c r="L47" s="85">
        <v>1250</v>
      </c>
      <c r="M47" s="71">
        <f>L47*H47</f>
        <v>48.75</v>
      </c>
      <c r="N47" s="120">
        <v>108.54999999999998</v>
      </c>
      <c r="O47" s="139">
        <f t="shared" si="11"/>
        <v>190.1</v>
      </c>
      <c r="P47" s="84"/>
      <c r="Q47" s="99">
        <v>2.76E-2</v>
      </c>
      <c r="R47" s="99">
        <v>6.25E-2</v>
      </c>
      <c r="S47" s="31"/>
    </row>
    <row r="48" spans="1:19" ht="63" customHeight="1" thickBot="1" x14ac:dyDescent="0.3">
      <c r="A48" s="19" t="s">
        <v>121</v>
      </c>
      <c r="B48" s="96"/>
      <c r="C48" s="96"/>
      <c r="D48" s="97"/>
      <c r="E48" s="38"/>
      <c r="F48" s="101"/>
      <c r="G48" s="99"/>
      <c r="H48" s="99"/>
      <c r="I48" s="38"/>
      <c r="J48" s="34">
        <v>8000</v>
      </c>
      <c r="K48" s="40">
        <f t="shared" si="12"/>
        <v>0</v>
      </c>
      <c r="L48" s="34">
        <v>1250</v>
      </c>
      <c r="M48" s="40">
        <f>L48*H48</f>
        <v>0</v>
      </c>
      <c r="N48" s="94"/>
      <c r="O48" s="139">
        <f t="shared" si="11"/>
        <v>0</v>
      </c>
      <c r="P48" s="38"/>
      <c r="Q48" s="99"/>
      <c r="R48" s="99"/>
      <c r="S48" s="31"/>
    </row>
    <row r="49" spans="1:19" ht="63" customHeight="1" thickBot="1" x14ac:dyDescent="0.3">
      <c r="A49" s="19" t="s">
        <v>121</v>
      </c>
      <c r="B49" s="96"/>
      <c r="C49" s="96"/>
      <c r="D49" s="97"/>
      <c r="E49" s="38"/>
      <c r="F49" s="101"/>
      <c r="G49" s="99"/>
      <c r="H49" s="99"/>
      <c r="I49" s="38"/>
      <c r="J49" s="34">
        <v>8000</v>
      </c>
      <c r="K49" s="40">
        <f t="shared" si="12"/>
        <v>0</v>
      </c>
      <c r="L49" s="34">
        <v>1250</v>
      </c>
      <c r="M49" s="40">
        <f>L49*H49</f>
        <v>0</v>
      </c>
      <c r="N49" s="94"/>
      <c r="O49" s="139">
        <f t="shared" si="11"/>
        <v>0</v>
      </c>
      <c r="P49" s="38"/>
      <c r="Q49" s="99"/>
      <c r="R49" s="99"/>
      <c r="S49" s="31"/>
    </row>
    <row r="50" spans="1:19" ht="63" customHeight="1" thickBot="1" x14ac:dyDescent="0.3">
      <c r="A50" s="19" t="s">
        <v>121</v>
      </c>
      <c r="B50" s="96"/>
      <c r="C50" s="96"/>
      <c r="D50" s="97"/>
      <c r="E50" s="38"/>
      <c r="F50" s="101"/>
      <c r="G50" s="99"/>
      <c r="H50" s="99"/>
      <c r="I50" s="38"/>
      <c r="J50" s="34">
        <v>8000</v>
      </c>
      <c r="K50" s="40">
        <f t="shared" si="12"/>
        <v>0</v>
      </c>
      <c r="L50" s="34">
        <v>1250</v>
      </c>
      <c r="M50" s="40">
        <f>L50*H50</f>
        <v>0</v>
      </c>
      <c r="N50" s="94"/>
      <c r="O50" s="139">
        <f t="shared" si="11"/>
        <v>0</v>
      </c>
      <c r="P50" s="38"/>
      <c r="Q50" s="99"/>
      <c r="R50" s="99"/>
      <c r="S50" s="31"/>
    </row>
    <row r="51" spans="1:19" ht="63" customHeight="1" thickBot="1" x14ac:dyDescent="0.3">
      <c r="A51" s="74" t="s">
        <v>121</v>
      </c>
      <c r="B51" s="107"/>
      <c r="C51" s="107"/>
      <c r="D51" s="108"/>
      <c r="E51" s="38"/>
      <c r="F51" s="113"/>
      <c r="G51" s="110"/>
      <c r="H51" s="110"/>
      <c r="I51" s="38"/>
      <c r="J51" s="34">
        <v>8000</v>
      </c>
      <c r="K51" s="76">
        <f t="shared" si="12"/>
        <v>0</v>
      </c>
      <c r="L51" s="34">
        <v>1250</v>
      </c>
      <c r="M51" s="76">
        <f>L51*H51</f>
        <v>0</v>
      </c>
      <c r="N51" s="121"/>
      <c r="O51" s="139">
        <f t="shared" si="11"/>
        <v>0</v>
      </c>
      <c r="P51" s="38"/>
      <c r="Q51" s="99"/>
      <c r="R51" s="99"/>
      <c r="S51" s="31"/>
    </row>
    <row r="52" spans="1:19" ht="63" customHeight="1" thickTop="1" thickBot="1" x14ac:dyDescent="0.3">
      <c r="A52" s="68" t="s">
        <v>122</v>
      </c>
      <c r="B52" s="102" t="str">
        <f>'Pricing Schedule A1'!C21</f>
        <v>Toshiba</v>
      </c>
      <c r="C52" s="102" t="str">
        <f>'Pricing Schedule A1'!D21</f>
        <v>ESTUDIO6518A</v>
      </c>
      <c r="D52" s="103" t="str">
        <f>'Pricing Schedule A1'!E21</f>
        <v>MJ1111B 50-Sheet Stapling Finisher, PWRFLTR-XGPCS20D Surge Protector</v>
      </c>
      <c r="E52" s="69"/>
      <c r="F52" s="112">
        <v>6267</v>
      </c>
      <c r="G52" s="105">
        <v>4.1000000000000003E-3</v>
      </c>
      <c r="H52" s="106"/>
      <c r="I52" s="69"/>
      <c r="J52" s="81">
        <v>14000</v>
      </c>
      <c r="K52" s="71">
        <f t="shared" ref="K52:K53" si="13">J52*G52</f>
        <v>57.400000000000006</v>
      </c>
      <c r="L52" s="83"/>
      <c r="M52" s="73"/>
      <c r="N52" s="120">
        <v>119.14</v>
      </c>
      <c r="O52" s="139">
        <f t="shared" si="0"/>
        <v>176.54000000000002</v>
      </c>
      <c r="P52" s="69"/>
      <c r="Q52" s="99">
        <v>2.1100000000000001E-2</v>
      </c>
      <c r="R52" s="99"/>
      <c r="S52" s="31"/>
    </row>
    <row r="53" spans="1:19" ht="63" customHeight="1" thickTop="1" thickBot="1" x14ac:dyDescent="0.3">
      <c r="A53" s="19" t="s">
        <v>122</v>
      </c>
      <c r="B53" s="96"/>
      <c r="C53" s="96"/>
      <c r="D53" s="97"/>
      <c r="E53" s="31"/>
      <c r="F53" s="101"/>
      <c r="G53" s="99"/>
      <c r="H53" s="100"/>
      <c r="I53" s="31"/>
      <c r="J53" s="81">
        <v>14000</v>
      </c>
      <c r="K53" s="40">
        <f t="shared" si="13"/>
        <v>0</v>
      </c>
      <c r="L53" s="36"/>
      <c r="M53" s="32"/>
      <c r="N53" s="94"/>
      <c r="O53" s="139">
        <f t="shared" si="0"/>
        <v>0</v>
      </c>
      <c r="P53" s="31"/>
      <c r="Q53" s="99"/>
      <c r="R53" s="99"/>
      <c r="S53" s="31"/>
    </row>
    <row r="54" spans="1:19" ht="63" customHeight="1" thickTop="1" thickBot="1" x14ac:dyDescent="0.3">
      <c r="A54" s="19" t="s">
        <v>122</v>
      </c>
      <c r="B54" s="96"/>
      <c r="C54" s="96"/>
      <c r="D54" s="97"/>
      <c r="E54" s="31"/>
      <c r="F54" s="101"/>
      <c r="G54" s="99"/>
      <c r="H54" s="100"/>
      <c r="I54" s="31"/>
      <c r="J54" s="81">
        <v>14000</v>
      </c>
      <c r="K54" s="40">
        <f t="shared" si="4"/>
        <v>0</v>
      </c>
      <c r="L54" s="36"/>
      <c r="M54" s="32"/>
      <c r="N54" s="94"/>
      <c r="O54" s="139">
        <f t="shared" si="0"/>
        <v>0</v>
      </c>
      <c r="P54" s="31"/>
      <c r="Q54" s="99"/>
      <c r="R54" s="99"/>
      <c r="S54" s="31"/>
    </row>
    <row r="55" spans="1:19" ht="63" customHeight="1" thickTop="1" thickBot="1" x14ac:dyDescent="0.3">
      <c r="A55" s="19" t="s">
        <v>122</v>
      </c>
      <c r="B55" s="96"/>
      <c r="C55" s="96"/>
      <c r="D55" s="97"/>
      <c r="E55" s="31"/>
      <c r="F55" s="101"/>
      <c r="G55" s="99"/>
      <c r="H55" s="100"/>
      <c r="I55" s="31"/>
      <c r="J55" s="81">
        <v>14000</v>
      </c>
      <c r="K55" s="40">
        <f t="shared" ref="K55" si="14">J55*G55</f>
        <v>0</v>
      </c>
      <c r="L55" s="36"/>
      <c r="M55" s="32"/>
      <c r="N55" s="94"/>
      <c r="O55" s="139">
        <f t="shared" si="0"/>
        <v>0</v>
      </c>
      <c r="P55" s="31"/>
      <c r="Q55" s="99"/>
      <c r="R55" s="99"/>
      <c r="S55" s="31"/>
    </row>
    <row r="56" spans="1:19" ht="63" customHeight="1" thickBot="1" x14ac:dyDescent="0.3">
      <c r="A56" s="74" t="s">
        <v>122</v>
      </c>
      <c r="B56" s="107"/>
      <c r="C56" s="107"/>
      <c r="D56" s="108"/>
      <c r="E56" s="38"/>
      <c r="F56" s="113"/>
      <c r="G56" s="110"/>
      <c r="H56" s="111"/>
      <c r="I56" s="38"/>
      <c r="J56" s="34">
        <v>14000</v>
      </c>
      <c r="K56" s="76">
        <f t="shared" si="4"/>
        <v>0</v>
      </c>
      <c r="L56" s="54"/>
      <c r="M56" s="78"/>
      <c r="N56" s="121"/>
      <c r="O56" s="139">
        <f t="shared" si="0"/>
        <v>0</v>
      </c>
      <c r="P56" s="38"/>
      <c r="Q56" s="99"/>
      <c r="R56" s="99"/>
      <c r="S56" s="31"/>
    </row>
    <row r="57" spans="1:19" ht="63" customHeight="1" thickTop="1" thickBot="1" x14ac:dyDescent="0.3">
      <c r="A57" s="68" t="s">
        <v>123</v>
      </c>
      <c r="B57" s="102" t="str">
        <f>'Pricing Schedule A1'!C22</f>
        <v>Toshiba</v>
      </c>
      <c r="C57" s="102" t="str">
        <f>'Pricing Schedule A1'!D22</f>
        <v>ESTUDIO5015AC</v>
      </c>
      <c r="D57" s="103" t="str">
        <f>'Pricing Schedule A1'!E22</f>
        <v>MR3031 RADF, MJ1109B Console Finisher, KN5005 Bridge Kit, KD1058B 500-Sheet Paper Feed Pedestal, MY1048B 500-Sheet Drawer, PWRFLTR-XGPCS15D Surge Protector</v>
      </c>
      <c r="E57" s="84"/>
      <c r="F57" s="112">
        <v>5912</v>
      </c>
      <c r="G57" s="105">
        <v>4.1000000000000003E-3</v>
      </c>
      <c r="H57" s="105">
        <v>3.6999999999999998E-2</v>
      </c>
      <c r="I57" s="84"/>
      <c r="J57" s="85">
        <v>14000</v>
      </c>
      <c r="K57" s="71">
        <f t="shared" ref="K57:K60" si="15">J57*G57</f>
        <v>57.400000000000006</v>
      </c>
      <c r="L57" s="85">
        <v>3000</v>
      </c>
      <c r="M57" s="71">
        <f>L57*H57</f>
        <v>111</v>
      </c>
      <c r="N57" s="120">
        <v>112.38999999999999</v>
      </c>
      <c r="O57" s="139">
        <f t="shared" si="0"/>
        <v>280.78999999999996</v>
      </c>
      <c r="P57" s="84"/>
      <c r="Q57" s="99">
        <v>1.7299999999999999E-2</v>
      </c>
      <c r="R57" s="99">
        <v>5.0199999999999995E-2</v>
      </c>
      <c r="S57" s="31"/>
    </row>
    <row r="58" spans="1:19" ht="63" customHeight="1" thickBot="1" x14ac:dyDescent="0.3">
      <c r="A58" s="19" t="s">
        <v>123</v>
      </c>
      <c r="B58" s="96"/>
      <c r="C58" s="96"/>
      <c r="D58" s="97"/>
      <c r="E58" s="38"/>
      <c r="F58" s="101"/>
      <c r="G58" s="99"/>
      <c r="H58" s="99"/>
      <c r="I58" s="38"/>
      <c r="J58" s="34">
        <v>14000</v>
      </c>
      <c r="K58" s="40">
        <f t="shared" ref="K58:K59" si="16">J58*G58</f>
        <v>0</v>
      </c>
      <c r="L58" s="34">
        <v>3000</v>
      </c>
      <c r="M58" s="40">
        <f>L58*H58</f>
        <v>0</v>
      </c>
      <c r="N58" s="94"/>
      <c r="O58" s="139">
        <f t="shared" si="0"/>
        <v>0</v>
      </c>
      <c r="P58" s="38"/>
      <c r="Q58" s="99"/>
      <c r="R58" s="99"/>
      <c r="S58" s="31"/>
    </row>
    <row r="59" spans="1:19" ht="63" customHeight="1" thickBot="1" x14ac:dyDescent="0.3">
      <c r="A59" s="19" t="s">
        <v>123</v>
      </c>
      <c r="B59" s="96"/>
      <c r="C59" s="96"/>
      <c r="D59" s="97"/>
      <c r="E59" s="38"/>
      <c r="F59" s="101"/>
      <c r="G59" s="99"/>
      <c r="H59" s="99"/>
      <c r="I59" s="38"/>
      <c r="J59" s="34">
        <v>14000</v>
      </c>
      <c r="K59" s="40">
        <f t="shared" si="16"/>
        <v>0</v>
      </c>
      <c r="L59" s="34">
        <v>3000</v>
      </c>
      <c r="M59" s="40">
        <f>L59*H59</f>
        <v>0</v>
      </c>
      <c r="N59" s="94"/>
      <c r="O59" s="139">
        <f t="shared" si="0"/>
        <v>0</v>
      </c>
      <c r="P59" s="38"/>
      <c r="Q59" s="99"/>
      <c r="R59" s="99"/>
      <c r="S59" s="31"/>
    </row>
    <row r="60" spans="1:19" ht="63" customHeight="1" thickBot="1" x14ac:dyDescent="0.3">
      <c r="A60" s="19" t="s">
        <v>123</v>
      </c>
      <c r="B60" s="96"/>
      <c r="C60" s="96"/>
      <c r="D60" s="97"/>
      <c r="E60" s="38"/>
      <c r="F60" s="101"/>
      <c r="G60" s="99"/>
      <c r="H60" s="99"/>
      <c r="I60" s="38"/>
      <c r="J60" s="34">
        <v>14000</v>
      </c>
      <c r="K60" s="40">
        <f t="shared" si="15"/>
        <v>0</v>
      </c>
      <c r="L60" s="34">
        <v>3000</v>
      </c>
      <c r="M60" s="40">
        <f>L60*H60</f>
        <v>0</v>
      </c>
      <c r="N60" s="94"/>
      <c r="O60" s="139">
        <f t="shared" si="0"/>
        <v>0</v>
      </c>
      <c r="P60" s="38"/>
      <c r="Q60" s="99"/>
      <c r="R60" s="99"/>
      <c r="S60" s="31"/>
    </row>
    <row r="61" spans="1:19" ht="63" customHeight="1" thickBot="1" x14ac:dyDescent="0.3">
      <c r="A61" s="74" t="s">
        <v>123</v>
      </c>
      <c r="B61" s="107"/>
      <c r="C61" s="107"/>
      <c r="D61" s="108"/>
      <c r="E61" s="38"/>
      <c r="F61" s="113"/>
      <c r="G61" s="110"/>
      <c r="H61" s="110"/>
      <c r="I61" s="38"/>
      <c r="J61" s="34">
        <v>14000</v>
      </c>
      <c r="K61" s="76">
        <f t="shared" si="4"/>
        <v>0</v>
      </c>
      <c r="L61" s="34">
        <v>3000</v>
      </c>
      <c r="M61" s="76">
        <f>L61*H61</f>
        <v>0</v>
      </c>
      <c r="N61" s="121"/>
      <c r="O61" s="139">
        <f t="shared" si="0"/>
        <v>0</v>
      </c>
      <c r="P61" s="38"/>
      <c r="Q61" s="99"/>
      <c r="R61" s="99"/>
      <c r="S61" s="31"/>
    </row>
    <row r="62" spans="1:19" ht="63" customHeight="1" thickTop="1" thickBot="1" x14ac:dyDescent="0.3">
      <c r="A62" s="68">
        <v>5</v>
      </c>
      <c r="B62" s="102" t="str">
        <f>'Pricing Schedule A1'!C23</f>
        <v>Toshiba</v>
      </c>
      <c r="C62" s="102" t="str">
        <f>'Pricing Schedule A1'!D23</f>
        <v>ESTUDIO7518A</v>
      </c>
      <c r="D62" s="103" t="str">
        <f>'Pricing Schedule A1'!E23</f>
        <v>MJ1111B 50-Sheet Stapling Finisher, PWRFLTR-XGPCS20D Surge Protector</v>
      </c>
      <c r="E62" s="84"/>
      <c r="F62" s="112">
        <v>8074</v>
      </c>
      <c r="G62" s="105">
        <v>4.1000000000000003E-3</v>
      </c>
      <c r="H62" s="106"/>
      <c r="I62" s="84"/>
      <c r="J62" s="86">
        <v>25000</v>
      </c>
      <c r="K62" s="71">
        <f t="shared" ref="K62:K63" si="17">J62*G62</f>
        <v>102.50000000000001</v>
      </c>
      <c r="L62" s="87"/>
      <c r="M62" s="73"/>
      <c r="N62" s="120">
        <v>153.49</v>
      </c>
      <c r="O62" s="139">
        <f t="shared" si="0"/>
        <v>255.99</v>
      </c>
      <c r="P62" s="84"/>
      <c r="Q62" s="99">
        <v>1.6400000000000001E-2</v>
      </c>
      <c r="R62" s="99"/>
      <c r="S62" s="31"/>
    </row>
    <row r="63" spans="1:19" ht="63" customHeight="1" thickBot="1" x14ac:dyDescent="0.3">
      <c r="A63" s="19">
        <v>5</v>
      </c>
      <c r="B63" s="96"/>
      <c r="C63" s="96"/>
      <c r="D63" s="97"/>
      <c r="E63" s="38"/>
      <c r="F63" s="101"/>
      <c r="G63" s="99"/>
      <c r="H63" s="100"/>
      <c r="I63" s="38"/>
      <c r="J63" s="30">
        <v>25000</v>
      </c>
      <c r="K63" s="40">
        <f t="shared" si="17"/>
        <v>0</v>
      </c>
      <c r="L63" s="37"/>
      <c r="M63" s="32"/>
      <c r="N63" s="94"/>
      <c r="O63" s="139">
        <f t="shared" si="0"/>
        <v>0</v>
      </c>
      <c r="P63" s="38"/>
      <c r="Q63" s="99"/>
      <c r="R63" s="99"/>
      <c r="S63" s="31"/>
    </row>
    <row r="64" spans="1:19" ht="63" customHeight="1" thickBot="1" x14ac:dyDescent="0.3">
      <c r="A64" s="19">
        <v>5</v>
      </c>
      <c r="B64" s="96"/>
      <c r="C64" s="96"/>
      <c r="D64" s="97"/>
      <c r="E64" s="38"/>
      <c r="F64" s="101"/>
      <c r="G64" s="99"/>
      <c r="H64" s="100"/>
      <c r="I64" s="38"/>
      <c r="J64" s="30">
        <v>25000</v>
      </c>
      <c r="K64" s="40">
        <f t="shared" si="4"/>
        <v>0</v>
      </c>
      <c r="L64" s="37"/>
      <c r="M64" s="32"/>
      <c r="N64" s="94"/>
      <c r="O64" s="139">
        <f t="shared" si="0"/>
        <v>0</v>
      </c>
      <c r="P64" s="38"/>
      <c r="Q64" s="99"/>
      <c r="R64" s="99"/>
      <c r="S64" s="31"/>
    </row>
    <row r="65" spans="1:19" ht="63" customHeight="1" thickBot="1" x14ac:dyDescent="0.3">
      <c r="A65" s="19">
        <v>5</v>
      </c>
      <c r="B65" s="96"/>
      <c r="C65" s="96"/>
      <c r="D65" s="97"/>
      <c r="E65" s="38"/>
      <c r="F65" s="101"/>
      <c r="G65" s="99"/>
      <c r="H65" s="100"/>
      <c r="I65" s="38"/>
      <c r="J65" s="30">
        <v>25000</v>
      </c>
      <c r="K65" s="40">
        <f t="shared" ref="K65" si="18">J65*G65</f>
        <v>0</v>
      </c>
      <c r="L65" s="37"/>
      <c r="M65" s="32"/>
      <c r="N65" s="94"/>
      <c r="O65" s="139">
        <f t="shared" si="0"/>
        <v>0</v>
      </c>
      <c r="P65" s="38"/>
      <c r="Q65" s="99"/>
      <c r="R65" s="99"/>
      <c r="S65" s="31"/>
    </row>
    <row r="66" spans="1:19" ht="63" customHeight="1" thickBot="1" x14ac:dyDescent="0.3">
      <c r="A66" s="74">
        <v>5</v>
      </c>
      <c r="B66" s="107"/>
      <c r="C66" s="107"/>
      <c r="D66" s="108"/>
      <c r="E66" s="38"/>
      <c r="F66" s="113"/>
      <c r="G66" s="110"/>
      <c r="H66" s="111"/>
      <c r="I66" s="38"/>
      <c r="J66" s="82">
        <v>25000</v>
      </c>
      <c r="K66" s="76">
        <f t="shared" si="4"/>
        <v>0</v>
      </c>
      <c r="L66" s="88"/>
      <c r="M66" s="78"/>
      <c r="N66" s="121"/>
      <c r="O66" s="139">
        <f t="shared" si="0"/>
        <v>0</v>
      </c>
      <c r="P66" s="38"/>
      <c r="Q66" s="99"/>
      <c r="R66" s="99"/>
      <c r="S66" s="31"/>
    </row>
    <row r="67" spans="1:19" ht="63" customHeight="1" thickTop="1" thickBot="1" x14ac:dyDescent="0.3">
      <c r="A67" s="68" t="s">
        <v>16</v>
      </c>
      <c r="B67" s="102" t="str">
        <f>'Pricing Schedule A1'!C24</f>
        <v>Toshiba</v>
      </c>
      <c r="C67" s="102" t="str">
        <f>'Pricing Schedule A1'!D24</f>
        <v>ESTUDIO6516AC</v>
      </c>
      <c r="D67" s="103" t="str">
        <f>'Pricing Schedule A1'!E24</f>
        <v>MJ1111B 50-Sheet Stapling Finisher, PWRFLTR-XGPCS20D Surge Protector</v>
      </c>
      <c r="E67" s="69"/>
      <c r="F67" s="112">
        <v>7825</v>
      </c>
      <c r="G67" s="105">
        <v>4.1000000000000003E-3</v>
      </c>
      <c r="H67" s="105">
        <v>3.4500000000000003E-2</v>
      </c>
      <c r="I67" s="69"/>
      <c r="J67" s="81">
        <v>25000</v>
      </c>
      <c r="K67" s="71">
        <f t="shared" si="4"/>
        <v>102.50000000000001</v>
      </c>
      <c r="L67" s="81">
        <v>5000</v>
      </c>
      <c r="M67" s="71">
        <f>L67*H67</f>
        <v>172.50000000000003</v>
      </c>
      <c r="N67" s="120">
        <v>148.76000000000002</v>
      </c>
      <c r="O67" s="139">
        <f t="shared" si="0"/>
        <v>423.7600000000001</v>
      </c>
      <c r="P67" s="69"/>
      <c r="Q67" s="99">
        <v>1.4000000000000002E-2</v>
      </c>
      <c r="R67" s="99">
        <v>4.4400000000000002E-2</v>
      </c>
      <c r="S67" s="31"/>
    </row>
    <row r="68" spans="1:19" ht="63" customHeight="1" thickBot="1" x14ac:dyDescent="0.3">
      <c r="A68" s="19" t="s">
        <v>16</v>
      </c>
      <c r="B68" s="96"/>
      <c r="C68" s="96"/>
      <c r="D68" s="97"/>
      <c r="E68" s="31"/>
      <c r="F68" s="101"/>
      <c r="G68" s="99"/>
      <c r="H68" s="99"/>
      <c r="I68" s="31"/>
      <c r="J68" s="29">
        <v>25000</v>
      </c>
      <c r="K68" s="40">
        <f t="shared" si="4"/>
        <v>0</v>
      </c>
      <c r="L68" s="29">
        <v>5000</v>
      </c>
      <c r="M68" s="40">
        <f>L68*H68</f>
        <v>0</v>
      </c>
      <c r="N68" s="94"/>
      <c r="O68" s="139">
        <f t="shared" si="0"/>
        <v>0</v>
      </c>
      <c r="P68" s="31"/>
      <c r="Q68" s="99"/>
      <c r="R68" s="99"/>
      <c r="S68" s="31"/>
    </row>
    <row r="69" spans="1:19" ht="63" customHeight="1" thickBot="1" x14ac:dyDescent="0.3">
      <c r="A69" s="19" t="s">
        <v>16</v>
      </c>
      <c r="B69" s="96"/>
      <c r="C69" s="96"/>
      <c r="D69" s="97"/>
      <c r="E69" s="31"/>
      <c r="F69" s="101"/>
      <c r="G69" s="99"/>
      <c r="H69" s="99"/>
      <c r="I69" s="31"/>
      <c r="J69" s="29">
        <v>25000</v>
      </c>
      <c r="K69" s="40">
        <f t="shared" ref="K69" si="19">J69*G69</f>
        <v>0</v>
      </c>
      <c r="L69" s="29">
        <v>5000</v>
      </c>
      <c r="M69" s="40">
        <f>L69*H69</f>
        <v>0</v>
      </c>
      <c r="N69" s="94"/>
      <c r="O69" s="139">
        <f t="shared" si="0"/>
        <v>0</v>
      </c>
      <c r="P69" s="31"/>
      <c r="Q69" s="99"/>
      <c r="R69" s="99"/>
      <c r="S69" s="31"/>
    </row>
    <row r="70" spans="1:19" ht="63" customHeight="1" thickBot="1" x14ac:dyDescent="0.3">
      <c r="A70" s="19" t="s">
        <v>16</v>
      </c>
      <c r="B70" s="96"/>
      <c r="C70" s="96"/>
      <c r="D70" s="97"/>
      <c r="E70" s="31"/>
      <c r="F70" s="101"/>
      <c r="G70" s="99"/>
      <c r="H70" s="99"/>
      <c r="I70" s="31"/>
      <c r="J70" s="29">
        <v>25000</v>
      </c>
      <c r="K70" s="40">
        <f t="shared" ref="K70" si="20">J70*G70</f>
        <v>0</v>
      </c>
      <c r="L70" s="29">
        <v>5000</v>
      </c>
      <c r="M70" s="40">
        <f>L70*H70</f>
        <v>0</v>
      </c>
      <c r="N70" s="94"/>
      <c r="O70" s="139">
        <f t="shared" si="0"/>
        <v>0</v>
      </c>
      <c r="P70" s="31"/>
      <c r="Q70" s="99"/>
      <c r="R70" s="99"/>
      <c r="S70" s="31"/>
    </row>
    <row r="71" spans="1:19" ht="63" customHeight="1" thickBot="1" x14ac:dyDescent="0.3">
      <c r="A71" s="74" t="s">
        <v>16</v>
      </c>
      <c r="B71" s="107"/>
      <c r="C71" s="107"/>
      <c r="D71" s="108"/>
      <c r="E71" s="38"/>
      <c r="F71" s="113"/>
      <c r="G71" s="110"/>
      <c r="H71" s="110"/>
      <c r="I71" s="38"/>
      <c r="J71" s="34">
        <v>25000</v>
      </c>
      <c r="K71" s="76">
        <f t="shared" si="4"/>
        <v>0</v>
      </c>
      <c r="L71" s="34">
        <v>5000</v>
      </c>
      <c r="M71" s="76">
        <f>L71*H71</f>
        <v>0</v>
      </c>
      <c r="N71" s="121"/>
      <c r="O71" s="139">
        <f t="shared" si="0"/>
        <v>0</v>
      </c>
      <c r="P71" s="38"/>
      <c r="Q71" s="99"/>
      <c r="R71" s="99"/>
      <c r="S71" s="31"/>
    </row>
    <row r="72" spans="1:19" ht="63" customHeight="1" thickTop="1" thickBot="1" x14ac:dyDescent="0.3">
      <c r="A72" s="68">
        <v>6</v>
      </c>
      <c r="B72" s="102" t="str">
        <f>'Pricing Schedule A1'!C25</f>
        <v>Toshiba</v>
      </c>
      <c r="C72" s="102" t="str">
        <f>'Pricing Schedule A1'!D25</f>
        <v>ESTUDIO1058</v>
      </c>
      <c r="D72" s="103" t="str">
        <f>'Pricing Schedule A1'!E25</f>
        <v>PWRFLTR-XGPCS20820D Surge Protector</v>
      </c>
      <c r="E72" s="69"/>
      <c r="F72" s="112">
        <v>12041</v>
      </c>
      <c r="G72" s="105">
        <v>3.8999999999999998E-3</v>
      </c>
      <c r="H72" s="106"/>
      <c r="I72" s="69"/>
      <c r="J72" s="81">
        <v>75000</v>
      </c>
      <c r="K72" s="71">
        <f t="shared" ref="K72:K73" si="21">J72*G72</f>
        <v>292.5</v>
      </c>
      <c r="L72" s="83"/>
      <c r="M72" s="73"/>
      <c r="N72" s="120">
        <v>228.9</v>
      </c>
      <c r="O72" s="139">
        <f t="shared" si="0"/>
        <v>521.4</v>
      </c>
      <c r="P72" s="69"/>
      <c r="Q72" s="99">
        <v>0.01</v>
      </c>
      <c r="R72" s="99"/>
      <c r="S72" s="31"/>
    </row>
    <row r="73" spans="1:19" ht="63" customHeight="1" thickBot="1" x14ac:dyDescent="0.3">
      <c r="A73" s="19">
        <v>6</v>
      </c>
      <c r="B73" s="96"/>
      <c r="C73" s="96"/>
      <c r="D73" s="97"/>
      <c r="E73" s="31"/>
      <c r="F73" s="101"/>
      <c r="G73" s="99"/>
      <c r="H73" s="100"/>
      <c r="I73" s="31"/>
      <c r="J73" s="29">
        <v>75000</v>
      </c>
      <c r="K73" s="40">
        <f t="shared" si="21"/>
        <v>0</v>
      </c>
      <c r="L73" s="36"/>
      <c r="M73" s="32"/>
      <c r="N73" s="94"/>
      <c r="O73" s="139">
        <f t="shared" si="0"/>
        <v>0</v>
      </c>
      <c r="P73" s="31"/>
      <c r="Q73" s="99"/>
      <c r="R73" s="99"/>
      <c r="S73" s="31"/>
    </row>
    <row r="74" spans="1:19" ht="63" customHeight="1" thickBot="1" x14ac:dyDescent="0.3">
      <c r="A74" s="19">
        <v>6</v>
      </c>
      <c r="B74" s="96"/>
      <c r="C74" s="96"/>
      <c r="D74" s="97"/>
      <c r="E74" s="31"/>
      <c r="F74" s="101"/>
      <c r="G74" s="99"/>
      <c r="H74" s="100"/>
      <c r="I74" s="31"/>
      <c r="J74" s="29">
        <v>75000</v>
      </c>
      <c r="K74" s="40">
        <f t="shared" si="4"/>
        <v>0</v>
      </c>
      <c r="L74" s="36"/>
      <c r="M74" s="32"/>
      <c r="N74" s="94"/>
      <c r="O74" s="139">
        <f t="shared" si="0"/>
        <v>0</v>
      </c>
      <c r="P74" s="31"/>
      <c r="Q74" s="99"/>
      <c r="R74" s="99"/>
      <c r="S74" s="31"/>
    </row>
    <row r="75" spans="1:19" ht="63" customHeight="1" thickBot="1" x14ac:dyDescent="0.3">
      <c r="A75" s="19">
        <v>6</v>
      </c>
      <c r="B75" s="96"/>
      <c r="C75" s="96"/>
      <c r="D75" s="97"/>
      <c r="E75" s="31"/>
      <c r="F75" s="101"/>
      <c r="G75" s="99"/>
      <c r="H75" s="100"/>
      <c r="I75" s="31"/>
      <c r="J75" s="29">
        <v>75000</v>
      </c>
      <c r="K75" s="40">
        <f t="shared" ref="K75" si="22">J75*G75</f>
        <v>0</v>
      </c>
      <c r="L75" s="36"/>
      <c r="M75" s="32"/>
      <c r="N75" s="94"/>
      <c r="O75" s="139">
        <f t="shared" si="0"/>
        <v>0</v>
      </c>
      <c r="P75" s="31"/>
      <c r="Q75" s="99"/>
      <c r="R75" s="99"/>
      <c r="S75" s="31"/>
    </row>
    <row r="76" spans="1:19" ht="63" customHeight="1" thickBot="1" x14ac:dyDescent="0.3">
      <c r="A76" s="74">
        <v>6</v>
      </c>
      <c r="B76" s="107"/>
      <c r="C76" s="107"/>
      <c r="D76" s="108"/>
      <c r="E76" s="38"/>
      <c r="F76" s="113"/>
      <c r="G76" s="110"/>
      <c r="H76" s="111"/>
      <c r="I76" s="38"/>
      <c r="J76" s="34">
        <v>75000</v>
      </c>
      <c r="K76" s="76">
        <f t="shared" si="4"/>
        <v>0</v>
      </c>
      <c r="L76" s="54"/>
      <c r="M76" s="78"/>
      <c r="N76" s="121"/>
      <c r="O76" s="139">
        <f t="shared" si="0"/>
        <v>0</v>
      </c>
      <c r="P76" s="38"/>
      <c r="Q76" s="99"/>
      <c r="R76" s="99"/>
      <c r="S76" s="31"/>
    </row>
    <row r="77" spans="1:19" ht="63" customHeight="1" thickTop="1" thickBot="1" x14ac:dyDescent="0.3">
      <c r="A77" s="68" t="s">
        <v>18</v>
      </c>
      <c r="B77" s="102" t="str">
        <f>'Pricing Schedule A1'!C26</f>
        <v>Toshiba</v>
      </c>
      <c r="C77" s="102" t="str">
        <f>'Pricing Schedule A1'!D26</f>
        <v>ESTUDIO7516ACT + ESTUDIO2010AC</v>
      </c>
      <c r="D77" s="103" t="str">
        <f>'Pricing Schedule A1'!E26</f>
        <v>ESTUDIO7516ACT with MP2502B 2500-Sheet Large Capacity Feeder, MJ1112B Saddle Stitch Finisher, PWRFLTR-XGPCS20D Surge Protector, ESTUDIO2010AC with MR3031 RADF, MJ1042B Inner Finisher, MY1047B 500-Sheet Paper Feed Unit, KD1058B 500-Sheet Paper Feed Pedestal, MY1048B 500-Sheet Drawer, PWRFLTR-XGPCS15D Surge Protector</v>
      </c>
      <c r="E77" s="69"/>
      <c r="F77" s="112">
        <v>11688</v>
      </c>
      <c r="G77" s="105">
        <v>4.1000000000000003E-3</v>
      </c>
      <c r="H77" s="105">
        <v>3.3500000000000002E-2</v>
      </c>
      <c r="I77" s="69"/>
      <c r="J77" s="81">
        <v>75000</v>
      </c>
      <c r="K77" s="71">
        <f t="shared" si="4"/>
        <v>307.5</v>
      </c>
      <c r="L77" s="81">
        <v>25000</v>
      </c>
      <c r="M77" s="71">
        <f>L77*H77</f>
        <v>837.5</v>
      </c>
      <c r="N77" s="120">
        <v>222.19</v>
      </c>
      <c r="O77" s="139">
        <f t="shared" si="0"/>
        <v>1367.19</v>
      </c>
      <c r="P77" s="69"/>
      <c r="Q77" s="99">
        <v>8.5000000000000006E-3</v>
      </c>
      <c r="R77" s="99">
        <v>3.7900000000000003E-2</v>
      </c>
      <c r="S77" s="31"/>
    </row>
    <row r="78" spans="1:19" ht="63" customHeight="1" thickBot="1" x14ac:dyDescent="0.3">
      <c r="A78" s="19" t="s">
        <v>18</v>
      </c>
      <c r="B78" s="96"/>
      <c r="C78" s="96"/>
      <c r="D78" s="97"/>
      <c r="E78" s="31"/>
      <c r="F78" s="101"/>
      <c r="G78" s="99"/>
      <c r="H78" s="99"/>
      <c r="I78" s="31"/>
      <c r="J78" s="33">
        <v>75000</v>
      </c>
      <c r="K78" s="40">
        <f t="shared" si="4"/>
        <v>0</v>
      </c>
      <c r="L78" s="33">
        <v>25000</v>
      </c>
      <c r="M78" s="40">
        <f>L78*H78</f>
        <v>0</v>
      </c>
      <c r="N78" s="94"/>
      <c r="O78" s="139">
        <f t="shared" si="0"/>
        <v>0</v>
      </c>
      <c r="P78" s="31"/>
      <c r="Q78" s="99"/>
      <c r="R78" s="99"/>
      <c r="S78" s="31"/>
    </row>
    <row r="79" spans="1:19" ht="63" customHeight="1" thickBot="1" x14ac:dyDescent="0.3">
      <c r="A79" s="19" t="s">
        <v>18</v>
      </c>
      <c r="B79" s="96"/>
      <c r="C79" s="96"/>
      <c r="D79" s="97"/>
      <c r="E79" s="31"/>
      <c r="F79" s="101"/>
      <c r="G79" s="99"/>
      <c r="H79" s="99"/>
      <c r="I79" s="31"/>
      <c r="J79" s="33">
        <v>75000</v>
      </c>
      <c r="K79" s="40">
        <f t="shared" ref="K79" si="23">J79*G79</f>
        <v>0</v>
      </c>
      <c r="L79" s="33">
        <v>25000</v>
      </c>
      <c r="M79" s="40">
        <f>L79*H79</f>
        <v>0</v>
      </c>
      <c r="N79" s="94"/>
      <c r="O79" s="139">
        <f t="shared" si="0"/>
        <v>0</v>
      </c>
      <c r="P79" s="31"/>
      <c r="Q79" s="99"/>
      <c r="R79" s="99"/>
      <c r="S79" s="31"/>
    </row>
    <row r="80" spans="1:19" ht="63" customHeight="1" thickBot="1" x14ac:dyDescent="0.3">
      <c r="A80" s="19" t="s">
        <v>18</v>
      </c>
      <c r="B80" s="96"/>
      <c r="C80" s="96"/>
      <c r="D80" s="97"/>
      <c r="E80" s="31"/>
      <c r="F80" s="101"/>
      <c r="G80" s="99"/>
      <c r="H80" s="99"/>
      <c r="I80" s="31"/>
      <c r="J80" s="33">
        <v>75000</v>
      </c>
      <c r="K80" s="40">
        <f t="shared" ref="K80" si="24">J80*G80</f>
        <v>0</v>
      </c>
      <c r="L80" s="33">
        <v>25000</v>
      </c>
      <c r="M80" s="40">
        <f>L80*H80</f>
        <v>0</v>
      </c>
      <c r="N80" s="94"/>
      <c r="O80" s="139">
        <f t="shared" si="0"/>
        <v>0</v>
      </c>
      <c r="P80" s="31"/>
      <c r="Q80" s="99"/>
      <c r="R80" s="99"/>
      <c r="S80" s="31"/>
    </row>
    <row r="81" spans="1:35" ht="63" customHeight="1" thickBot="1" x14ac:dyDescent="0.3">
      <c r="A81" s="89" t="s">
        <v>18</v>
      </c>
      <c r="B81" s="114"/>
      <c r="C81" s="114"/>
      <c r="D81" s="115"/>
      <c r="E81" s="90"/>
      <c r="F81" s="116"/>
      <c r="G81" s="117"/>
      <c r="H81" s="117"/>
      <c r="I81" s="90"/>
      <c r="J81" s="91">
        <v>75000</v>
      </c>
      <c r="K81" s="92">
        <f t="shared" si="4"/>
        <v>0</v>
      </c>
      <c r="L81" s="91">
        <v>25000</v>
      </c>
      <c r="M81" s="92">
        <f>L81*H81</f>
        <v>0</v>
      </c>
      <c r="N81" s="122"/>
      <c r="O81" s="139">
        <f t="shared" si="0"/>
        <v>0</v>
      </c>
      <c r="P81" s="90"/>
      <c r="Q81" s="99"/>
      <c r="R81" s="99"/>
      <c r="S81" s="31"/>
    </row>
    <row r="82" spans="1:35" ht="34.5" customHeight="1" thickTop="1" x14ac:dyDescent="0.25">
      <c r="A82" s="44"/>
      <c r="B82" s="44"/>
      <c r="C82" s="44"/>
      <c r="D82" s="45"/>
      <c r="E82" s="47"/>
      <c r="F82" s="46"/>
      <c r="G82" s="47"/>
      <c r="H82" s="47"/>
      <c r="I82" s="47"/>
      <c r="J82" s="48"/>
      <c r="K82" s="49"/>
      <c r="L82" s="48"/>
      <c r="M82" s="49"/>
      <c r="N82" s="50"/>
      <c r="P82" s="47"/>
    </row>
    <row r="83" spans="1:35" s="21" customFormat="1" ht="48" customHeight="1" x14ac:dyDescent="0.4">
      <c r="A83" s="186" t="s">
        <v>39</v>
      </c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/>
      <c r="T83" s="20"/>
    </row>
    <row r="84" spans="1:35" s="21" customFormat="1" ht="48" customHeight="1" x14ac:dyDescent="0.4">
      <c r="A84" s="186" t="s">
        <v>76</v>
      </c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20"/>
      <c r="AI84" s="20"/>
    </row>
    <row r="85" spans="1:35" s="21" customFormat="1" ht="32.25" customHeight="1" x14ac:dyDescent="0.4">
      <c r="A85" s="186" t="s">
        <v>21</v>
      </c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86"/>
      <c r="AG85" s="186"/>
      <c r="AH85" s="20"/>
      <c r="AI85" s="20"/>
    </row>
    <row r="86" spans="1:35" s="22" customFormat="1" ht="33.75" customHeight="1" x14ac:dyDescent="0.4">
      <c r="A86" s="186" t="s">
        <v>77</v>
      </c>
      <c r="B86" s="186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  <c r="W86" s="186"/>
      <c r="X86" s="186"/>
      <c r="Y86" s="186"/>
      <c r="Z86" s="186"/>
      <c r="AA86" s="186"/>
      <c r="AB86" s="186"/>
      <c r="AC86" s="186"/>
      <c r="AD86" s="186"/>
      <c r="AE86" s="186"/>
      <c r="AF86" s="186"/>
      <c r="AG86" s="186"/>
      <c r="AH86" s="20"/>
      <c r="AI86" s="20"/>
    </row>
    <row r="87" spans="1:35" s="22" customFormat="1" ht="32.25" customHeight="1" x14ac:dyDescent="0.4">
      <c r="A87" s="186" t="s">
        <v>81</v>
      </c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20"/>
      <c r="AI87" s="20"/>
    </row>
    <row r="88" spans="1:35" s="22" customFormat="1" ht="35.25" customHeight="1" x14ac:dyDescent="0.4">
      <c r="A88" s="186" t="s">
        <v>127</v>
      </c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20"/>
      <c r="AI88" s="20"/>
    </row>
    <row r="89" spans="1:35" s="22" customFormat="1" ht="35.25" customHeight="1" x14ac:dyDescent="0.4">
      <c r="A89" s="186" t="s">
        <v>124</v>
      </c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20"/>
      <c r="AI89" s="20"/>
    </row>
    <row r="90" spans="1:35" s="22" customFormat="1" ht="32.25" customHeight="1" x14ac:dyDescent="0.4">
      <c r="A90" s="186" t="s">
        <v>125</v>
      </c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20"/>
      <c r="AI90" s="20"/>
    </row>
    <row r="91" spans="1:35" s="22" customFormat="1" ht="32.25" customHeight="1" x14ac:dyDescent="0.4">
      <c r="A91" s="186" t="s">
        <v>126</v>
      </c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20"/>
      <c r="AI91" s="20"/>
    </row>
    <row r="97" ht="20.25" customHeight="1" x14ac:dyDescent="0.25"/>
  </sheetData>
  <sheetProtection algorithmName="SHA-512" hashValue="u6jUjR+XR47/OS7NgSmdECX//SA6GpcFO1Yuy0FUYAmFA4OHJTvFGcuRhw3YxxWLxqawqS2srnJRIJ0vh/8vvQ==" saltValue="bQKvHOdUwWjgT58O2LEQPA==" spinCount="100000" sheet="1"/>
  <mergeCells count="22">
    <mergeCell ref="A89:AG89"/>
    <mergeCell ref="A90:AG90"/>
    <mergeCell ref="A91:AG91"/>
    <mergeCell ref="A83:R83"/>
    <mergeCell ref="A84:AG84"/>
    <mergeCell ref="A85:AG85"/>
    <mergeCell ref="A86:AG86"/>
    <mergeCell ref="A87:AG87"/>
    <mergeCell ref="A88:AG88"/>
    <mergeCell ref="A2:R2"/>
    <mergeCell ref="A1:R1"/>
    <mergeCell ref="B10:D10"/>
    <mergeCell ref="G10:H10"/>
    <mergeCell ref="J10:M10"/>
    <mergeCell ref="J9:O9"/>
    <mergeCell ref="Q10:R10"/>
    <mergeCell ref="Q9:R9"/>
    <mergeCell ref="F9:H9"/>
    <mergeCell ref="B9:D9"/>
    <mergeCell ref="E6:G6"/>
    <mergeCell ref="B4:D4"/>
    <mergeCell ref="A6:D6"/>
  </mergeCells>
  <printOptions horizontalCentered="1" verticalCentered="1" gridLines="1"/>
  <pageMargins left="0.75" right="0.75" top="1" bottom="1" header="0.5" footer="0.5"/>
  <pageSetup scale="25" fitToWidth="4" fitToHeight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3"/>
  <sheetViews>
    <sheetView showGridLines="0" zoomScaleNormal="100" zoomScalePageLayoutView="125" workbookViewId="0">
      <selection activeCell="B97" sqref="B97:G97"/>
    </sheetView>
  </sheetViews>
  <sheetFormatPr defaultColWidth="11" defaultRowHeight="15.75" x14ac:dyDescent="0.25"/>
  <cols>
    <col min="1" max="1" width="24.125" customWidth="1"/>
    <col min="2" max="2" width="12.375" customWidth="1"/>
    <col min="4" max="4" width="13.75" customWidth="1"/>
    <col min="6" max="6" width="12.25" customWidth="1"/>
    <col min="7" max="7" width="14.125" customWidth="1"/>
  </cols>
  <sheetData>
    <row r="1" spans="1:7" ht="23.45" customHeight="1" x14ac:dyDescent="0.25">
      <c r="A1" s="215" t="s">
        <v>22</v>
      </c>
      <c r="B1" s="216"/>
      <c r="C1" s="216"/>
      <c r="D1" s="216"/>
      <c r="E1" s="216"/>
      <c r="F1" s="216"/>
      <c r="G1" s="217"/>
    </row>
    <row r="2" spans="1:7" ht="41.45" customHeight="1" thickBot="1" x14ac:dyDescent="0.3">
      <c r="A2" s="218" t="s">
        <v>129</v>
      </c>
      <c r="B2" s="219"/>
      <c r="C2" s="219"/>
      <c r="D2" s="219"/>
      <c r="E2" s="219"/>
      <c r="F2" s="220"/>
      <c r="G2" s="221"/>
    </row>
    <row r="3" spans="1:7" ht="31.5" customHeight="1" thickBot="1" x14ac:dyDescent="0.3">
      <c r="A3" s="155" t="s">
        <v>78</v>
      </c>
      <c r="B3" s="197" t="s">
        <v>136</v>
      </c>
      <c r="C3" s="198"/>
      <c r="D3" s="198"/>
      <c r="E3" s="199"/>
    </row>
    <row r="4" spans="1:7" x14ac:dyDescent="0.25">
      <c r="A4" s="3"/>
      <c r="B4" s="3"/>
      <c r="C4" s="3"/>
      <c r="D4" s="3"/>
      <c r="E4" s="3"/>
      <c r="F4" s="3"/>
      <c r="G4" s="3"/>
    </row>
    <row r="5" spans="1:7" ht="15.75" customHeight="1" x14ac:dyDescent="0.25">
      <c r="A5" s="209" t="s">
        <v>4</v>
      </c>
      <c r="B5" s="210"/>
      <c r="C5" s="210"/>
      <c r="D5" s="210"/>
      <c r="E5" s="210"/>
      <c r="F5" s="210"/>
      <c r="G5" s="211"/>
    </row>
    <row r="6" spans="1:7" x14ac:dyDescent="0.25">
      <c r="A6" s="4"/>
      <c r="B6" s="3"/>
      <c r="C6" s="3"/>
      <c r="D6" s="3"/>
      <c r="E6" s="3"/>
      <c r="F6" s="3"/>
      <c r="G6" s="5"/>
    </row>
    <row r="7" spans="1:7" ht="51.95" customHeight="1" x14ac:dyDescent="0.25">
      <c r="A7" s="212" t="s">
        <v>135</v>
      </c>
      <c r="B7" s="213"/>
      <c r="C7" s="213"/>
      <c r="D7" s="213"/>
      <c r="E7" s="213"/>
      <c r="F7" s="213"/>
      <c r="G7" s="214"/>
    </row>
    <row r="8" spans="1:7" x14ac:dyDescent="0.25">
      <c r="A8" s="4"/>
      <c r="B8" s="3"/>
      <c r="C8" s="3"/>
      <c r="D8" s="3"/>
      <c r="E8" s="3"/>
      <c r="F8" s="3"/>
      <c r="G8" s="5"/>
    </row>
    <row r="9" spans="1:7" ht="15.75" customHeight="1" x14ac:dyDescent="0.25">
      <c r="A9" s="7">
        <v>287</v>
      </c>
      <c r="B9" s="203" t="s">
        <v>5</v>
      </c>
      <c r="C9" s="204"/>
      <c r="D9" s="204"/>
      <c r="E9" s="204"/>
      <c r="F9" s="204"/>
      <c r="G9" s="205"/>
    </row>
    <row r="10" spans="1:7" x14ac:dyDescent="0.25">
      <c r="A10" s="123"/>
      <c r="B10" s="3"/>
      <c r="C10" s="3"/>
      <c r="D10" s="3"/>
      <c r="E10" s="3"/>
      <c r="F10" s="3"/>
      <c r="G10" s="5"/>
    </row>
    <row r="11" spans="1:7" ht="15.75" customHeight="1" x14ac:dyDescent="0.25">
      <c r="A11" s="7">
        <v>287</v>
      </c>
      <c r="B11" s="203" t="s">
        <v>6</v>
      </c>
      <c r="C11" s="204"/>
      <c r="D11" s="204"/>
      <c r="E11" s="204"/>
      <c r="F11" s="204"/>
      <c r="G11" s="205"/>
    </row>
    <row r="12" spans="1:7" x14ac:dyDescent="0.25">
      <c r="A12" s="123"/>
      <c r="B12" s="3"/>
      <c r="C12" s="3"/>
      <c r="D12" s="3"/>
      <c r="E12" s="3"/>
      <c r="F12" s="3"/>
      <c r="G12" s="5"/>
    </row>
    <row r="13" spans="1:7" ht="15.75" customHeight="1" x14ac:dyDescent="0.25">
      <c r="A13" s="7">
        <v>287</v>
      </c>
      <c r="B13" s="203" t="s">
        <v>2</v>
      </c>
      <c r="C13" s="204"/>
      <c r="D13" s="204"/>
      <c r="E13" s="204"/>
      <c r="F13" s="204"/>
      <c r="G13" s="205"/>
    </row>
    <row r="14" spans="1:7" x14ac:dyDescent="0.25">
      <c r="A14" s="123"/>
      <c r="B14" s="3"/>
      <c r="C14" s="3"/>
      <c r="D14" s="3"/>
      <c r="E14" s="3"/>
      <c r="F14" s="3"/>
      <c r="G14" s="5"/>
    </row>
    <row r="15" spans="1:7" ht="15.75" customHeight="1" x14ac:dyDescent="0.25">
      <c r="A15" s="7">
        <v>287</v>
      </c>
      <c r="B15" s="203" t="s">
        <v>3</v>
      </c>
      <c r="C15" s="204"/>
      <c r="D15" s="204"/>
      <c r="E15" s="204"/>
      <c r="F15" s="204"/>
      <c r="G15" s="205"/>
    </row>
    <row r="16" spans="1:7" x14ac:dyDescent="0.25">
      <c r="A16" s="123"/>
      <c r="B16" s="3"/>
      <c r="C16" s="3"/>
      <c r="D16" s="3"/>
      <c r="E16" s="3"/>
      <c r="F16" s="3"/>
      <c r="G16" s="5"/>
    </row>
    <row r="17" spans="1:7" ht="15.75" customHeight="1" x14ac:dyDescent="0.25">
      <c r="A17" s="7">
        <v>287</v>
      </c>
      <c r="B17" s="203" t="s">
        <v>116</v>
      </c>
      <c r="C17" s="204"/>
      <c r="D17" s="204"/>
      <c r="E17" s="204"/>
      <c r="F17" s="204"/>
      <c r="G17" s="205"/>
    </row>
    <row r="18" spans="1:7" x14ac:dyDescent="0.25">
      <c r="A18" s="123"/>
      <c r="B18" s="3"/>
      <c r="C18" s="3"/>
      <c r="D18" s="3"/>
      <c r="E18" s="3"/>
      <c r="F18" s="3"/>
      <c r="G18" s="5"/>
    </row>
    <row r="19" spans="1:7" ht="15.75" customHeight="1" x14ac:dyDescent="0.25">
      <c r="A19" s="7">
        <v>287</v>
      </c>
      <c r="B19" s="203" t="s">
        <v>117</v>
      </c>
      <c r="C19" s="204"/>
      <c r="D19" s="204"/>
      <c r="E19" s="204"/>
      <c r="F19" s="204"/>
      <c r="G19" s="205"/>
    </row>
    <row r="20" spans="1:7" x14ac:dyDescent="0.25">
      <c r="A20" s="123"/>
      <c r="B20" s="3"/>
      <c r="C20" s="3"/>
      <c r="D20" s="3"/>
      <c r="E20" s="3"/>
      <c r="F20" s="3"/>
      <c r="G20" s="5"/>
    </row>
    <row r="21" spans="1:7" ht="15.75" customHeight="1" x14ac:dyDescent="0.25">
      <c r="A21" s="7">
        <v>287</v>
      </c>
      <c r="B21" s="203" t="s">
        <v>119</v>
      </c>
      <c r="C21" s="204"/>
      <c r="D21" s="204"/>
      <c r="E21" s="204"/>
      <c r="F21" s="204"/>
      <c r="G21" s="205"/>
    </row>
    <row r="22" spans="1:7" x14ac:dyDescent="0.25">
      <c r="A22" s="123"/>
      <c r="B22" s="3"/>
      <c r="C22" s="3"/>
      <c r="D22" s="3"/>
      <c r="E22" s="3"/>
      <c r="F22" s="3"/>
      <c r="G22" s="5"/>
    </row>
    <row r="23" spans="1:7" ht="15.75" customHeight="1" x14ac:dyDescent="0.25">
      <c r="A23" s="7">
        <v>287</v>
      </c>
      <c r="B23" s="203" t="s">
        <v>118</v>
      </c>
      <c r="C23" s="204"/>
      <c r="D23" s="204"/>
      <c r="E23" s="204"/>
      <c r="F23" s="204"/>
      <c r="G23" s="205"/>
    </row>
    <row r="24" spans="1:7" x14ac:dyDescent="0.25">
      <c r="A24" s="123"/>
      <c r="B24" s="3"/>
      <c r="C24" s="3"/>
      <c r="D24" s="3"/>
      <c r="E24" s="3"/>
      <c r="F24" s="3"/>
      <c r="G24" s="5"/>
    </row>
    <row r="25" spans="1:7" ht="15.75" customHeight="1" x14ac:dyDescent="0.25">
      <c r="A25" s="7">
        <v>287</v>
      </c>
      <c r="B25" s="206" t="s">
        <v>7</v>
      </c>
      <c r="C25" s="207"/>
      <c r="D25" s="207"/>
      <c r="E25" s="207"/>
      <c r="F25" s="207"/>
      <c r="G25" s="208"/>
    </row>
    <row r="26" spans="1:7" x14ac:dyDescent="0.25">
      <c r="A26" s="123"/>
      <c r="B26" s="3"/>
      <c r="C26" s="3"/>
      <c r="D26" s="3"/>
      <c r="E26" s="3"/>
      <c r="F26" s="3"/>
      <c r="G26" s="5"/>
    </row>
    <row r="27" spans="1:7" ht="15.75" customHeight="1" x14ac:dyDescent="0.25">
      <c r="A27" s="7">
        <v>287</v>
      </c>
      <c r="B27" s="203" t="s">
        <v>11</v>
      </c>
      <c r="C27" s="207"/>
      <c r="D27" s="207"/>
      <c r="E27" s="207"/>
      <c r="F27" s="207"/>
      <c r="G27" s="208"/>
    </row>
    <row r="28" spans="1:7" x14ac:dyDescent="0.25">
      <c r="A28" s="1"/>
      <c r="B28" s="6"/>
      <c r="C28" s="6"/>
      <c r="D28" s="6"/>
      <c r="E28" s="6"/>
      <c r="F28" s="6"/>
      <c r="G28" s="2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ht="15.75" customHeight="1" x14ac:dyDescent="0.25">
      <c r="A31" s="209" t="s">
        <v>0</v>
      </c>
      <c r="B31" s="210"/>
      <c r="C31" s="210"/>
      <c r="D31" s="210"/>
      <c r="E31" s="210"/>
      <c r="F31" s="210"/>
      <c r="G31" s="211"/>
    </row>
    <row r="32" spans="1:7" x14ac:dyDescent="0.25">
      <c r="A32" s="4"/>
      <c r="B32" s="3"/>
      <c r="C32" s="3"/>
      <c r="D32" s="3"/>
      <c r="E32" s="3"/>
      <c r="F32" s="3"/>
      <c r="G32" s="5"/>
    </row>
    <row r="33" spans="1:7" ht="48" customHeight="1" x14ac:dyDescent="0.25">
      <c r="A33" s="212" t="s">
        <v>134</v>
      </c>
      <c r="B33" s="213"/>
      <c r="C33" s="213"/>
      <c r="D33" s="213"/>
      <c r="E33" s="213"/>
      <c r="F33" s="213"/>
      <c r="G33" s="214"/>
    </row>
    <row r="34" spans="1:7" x14ac:dyDescent="0.25">
      <c r="A34" s="4"/>
      <c r="B34" s="3"/>
      <c r="C34" s="3"/>
      <c r="D34" s="3"/>
      <c r="E34" s="3"/>
      <c r="F34" s="3"/>
      <c r="G34" s="5"/>
    </row>
    <row r="35" spans="1:7" ht="15.75" customHeight="1" x14ac:dyDescent="0.25">
      <c r="A35" s="7">
        <v>212</v>
      </c>
      <c r="B35" s="206" t="s">
        <v>5</v>
      </c>
      <c r="C35" s="207"/>
      <c r="D35" s="207"/>
      <c r="E35" s="207"/>
      <c r="F35" s="207"/>
      <c r="G35" s="208"/>
    </row>
    <row r="36" spans="1:7" x14ac:dyDescent="0.25">
      <c r="A36" s="4"/>
      <c r="B36" s="3"/>
      <c r="C36" s="3"/>
      <c r="D36" s="3"/>
      <c r="E36" s="3"/>
      <c r="F36" s="3"/>
      <c r="G36" s="5"/>
    </row>
    <row r="37" spans="1:7" ht="15.75" customHeight="1" x14ac:dyDescent="0.25">
      <c r="A37" s="7">
        <v>212</v>
      </c>
      <c r="B37" s="206" t="s">
        <v>6</v>
      </c>
      <c r="C37" s="207"/>
      <c r="D37" s="207"/>
      <c r="E37" s="207"/>
      <c r="F37" s="207"/>
      <c r="G37" s="208"/>
    </row>
    <row r="38" spans="1:7" x14ac:dyDescent="0.25">
      <c r="A38" s="12"/>
      <c r="B38" s="9"/>
      <c r="C38" s="9"/>
      <c r="D38" s="9"/>
      <c r="E38" s="9"/>
      <c r="F38" s="9"/>
      <c r="G38" s="10"/>
    </row>
    <row r="39" spans="1:7" ht="15.75" customHeight="1" x14ac:dyDescent="0.25">
      <c r="A39" s="7">
        <v>212</v>
      </c>
      <c r="B39" s="203" t="s">
        <v>2</v>
      </c>
      <c r="C39" s="207"/>
      <c r="D39" s="207"/>
      <c r="E39" s="207"/>
      <c r="F39" s="207"/>
      <c r="G39" s="208"/>
    </row>
    <row r="40" spans="1:7" x14ac:dyDescent="0.25">
      <c r="A40" s="4"/>
      <c r="B40" s="3"/>
      <c r="C40" s="3"/>
      <c r="D40" s="3"/>
      <c r="E40" s="3"/>
      <c r="F40" s="3"/>
      <c r="G40" s="5"/>
    </row>
    <row r="41" spans="1:7" ht="15.75" customHeight="1" x14ac:dyDescent="0.25">
      <c r="A41" s="7">
        <v>212</v>
      </c>
      <c r="B41" s="203" t="s">
        <v>3</v>
      </c>
      <c r="C41" s="207"/>
      <c r="D41" s="207"/>
      <c r="E41" s="207"/>
      <c r="F41" s="207"/>
      <c r="G41" s="208"/>
    </row>
    <row r="42" spans="1:7" x14ac:dyDescent="0.25">
      <c r="A42" s="12"/>
      <c r="B42" s="9"/>
      <c r="C42" s="9"/>
      <c r="D42" s="9"/>
      <c r="E42" s="9"/>
      <c r="F42" s="9"/>
      <c r="G42" s="10"/>
    </row>
    <row r="43" spans="1:7" ht="15.75" customHeight="1" x14ac:dyDescent="0.25">
      <c r="A43" s="7">
        <v>212</v>
      </c>
      <c r="B43" s="203" t="s">
        <v>116</v>
      </c>
      <c r="C43" s="204"/>
      <c r="D43" s="204"/>
      <c r="E43" s="204"/>
      <c r="F43" s="204"/>
      <c r="G43" s="205"/>
    </row>
    <row r="44" spans="1:7" x14ac:dyDescent="0.25">
      <c r="A44" s="4"/>
      <c r="B44" s="3"/>
      <c r="C44" s="3"/>
      <c r="D44" s="3"/>
      <c r="E44" s="3"/>
      <c r="F44" s="3"/>
      <c r="G44" s="5"/>
    </row>
    <row r="45" spans="1:7" ht="15.75" customHeight="1" x14ac:dyDescent="0.25">
      <c r="A45" s="7">
        <v>212</v>
      </c>
      <c r="B45" s="203" t="s">
        <v>118</v>
      </c>
      <c r="C45" s="204"/>
      <c r="D45" s="204"/>
      <c r="E45" s="204"/>
      <c r="F45" s="204"/>
      <c r="G45" s="205"/>
    </row>
    <row r="46" spans="1:7" x14ac:dyDescent="0.25">
      <c r="A46" s="1"/>
      <c r="B46" s="6"/>
      <c r="C46" s="6"/>
      <c r="D46" s="6"/>
      <c r="E46" s="6"/>
      <c r="F46" s="6"/>
      <c r="G46" s="2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ht="15.75" customHeight="1" x14ac:dyDescent="0.25">
      <c r="A49" s="209" t="s">
        <v>12</v>
      </c>
      <c r="B49" s="210"/>
      <c r="C49" s="210"/>
      <c r="D49" s="210"/>
      <c r="E49" s="210"/>
      <c r="F49" s="210"/>
      <c r="G49" s="211"/>
    </row>
    <row r="50" spans="1:7" x14ac:dyDescent="0.25">
      <c r="A50" s="4"/>
      <c r="B50" s="3"/>
      <c r="C50" s="3"/>
      <c r="D50" s="3"/>
      <c r="E50" s="3"/>
      <c r="F50" s="3"/>
      <c r="G50" s="5"/>
    </row>
    <row r="51" spans="1:7" ht="51" customHeight="1" x14ac:dyDescent="0.25">
      <c r="A51" s="212" t="s">
        <v>133</v>
      </c>
      <c r="B51" s="213"/>
      <c r="C51" s="213"/>
      <c r="D51" s="213"/>
      <c r="E51" s="213"/>
      <c r="F51" s="213"/>
      <c r="G51" s="214"/>
    </row>
    <row r="52" spans="1:7" x14ac:dyDescent="0.25">
      <c r="A52" s="4"/>
      <c r="B52" s="3"/>
      <c r="C52" s="3"/>
      <c r="D52" s="3"/>
      <c r="E52" s="3"/>
      <c r="F52" s="3"/>
      <c r="G52" s="5"/>
    </row>
    <row r="53" spans="1:7" ht="15.75" customHeight="1" x14ac:dyDescent="0.25">
      <c r="A53" s="7">
        <v>909</v>
      </c>
      <c r="B53" s="203" t="s">
        <v>5</v>
      </c>
      <c r="C53" s="204"/>
      <c r="D53" s="204"/>
      <c r="E53" s="204"/>
      <c r="F53" s="204"/>
      <c r="G53" s="205"/>
    </row>
    <row r="54" spans="1:7" x14ac:dyDescent="0.25">
      <c r="A54" s="4"/>
      <c r="B54" s="3"/>
      <c r="C54" s="3"/>
      <c r="D54" s="3"/>
      <c r="E54" s="3"/>
      <c r="F54" s="3"/>
      <c r="G54" s="5"/>
    </row>
    <row r="55" spans="1:7" ht="15.75" customHeight="1" x14ac:dyDescent="0.25">
      <c r="A55" s="7">
        <v>909</v>
      </c>
      <c r="B55" s="203" t="s">
        <v>6</v>
      </c>
      <c r="C55" s="204"/>
      <c r="D55" s="204"/>
      <c r="E55" s="204"/>
      <c r="F55" s="204"/>
      <c r="G55" s="205"/>
    </row>
    <row r="56" spans="1:7" x14ac:dyDescent="0.25">
      <c r="A56" s="4"/>
      <c r="B56" s="3"/>
      <c r="C56" s="3"/>
      <c r="D56" s="3"/>
      <c r="E56" s="3"/>
      <c r="F56" s="3"/>
      <c r="G56" s="5"/>
    </row>
    <row r="57" spans="1:7" ht="15.75" customHeight="1" x14ac:dyDescent="0.25">
      <c r="A57" s="7">
        <v>909</v>
      </c>
      <c r="B57" s="203" t="s">
        <v>2</v>
      </c>
      <c r="C57" s="204"/>
      <c r="D57" s="204"/>
      <c r="E57" s="204"/>
      <c r="F57" s="204"/>
      <c r="G57" s="205"/>
    </row>
    <row r="58" spans="1:7" x14ac:dyDescent="0.25">
      <c r="A58" s="4"/>
      <c r="B58" s="3"/>
      <c r="C58" s="3"/>
      <c r="D58" s="3"/>
      <c r="E58" s="3"/>
      <c r="F58" s="3"/>
      <c r="G58" s="5"/>
    </row>
    <row r="59" spans="1:7" ht="15.75" customHeight="1" x14ac:dyDescent="0.25">
      <c r="A59" s="7">
        <v>909</v>
      </c>
      <c r="B59" s="203" t="s">
        <v>3</v>
      </c>
      <c r="C59" s="204"/>
      <c r="D59" s="204"/>
      <c r="E59" s="204"/>
      <c r="F59" s="204"/>
      <c r="G59" s="205"/>
    </row>
    <row r="60" spans="1:7" x14ac:dyDescent="0.25">
      <c r="A60" s="4"/>
      <c r="B60" s="3"/>
      <c r="C60" s="3"/>
      <c r="D60" s="3"/>
      <c r="E60" s="3"/>
      <c r="F60" s="3"/>
      <c r="G60" s="5"/>
    </row>
    <row r="61" spans="1:7" ht="15.75" customHeight="1" x14ac:dyDescent="0.25">
      <c r="A61" s="7">
        <v>909</v>
      </c>
      <c r="B61" s="203" t="s">
        <v>116</v>
      </c>
      <c r="C61" s="204"/>
      <c r="D61" s="204"/>
      <c r="E61" s="204"/>
      <c r="F61" s="204"/>
      <c r="G61" s="205"/>
    </row>
    <row r="62" spans="1:7" x14ac:dyDescent="0.25">
      <c r="A62" s="4"/>
      <c r="B62" s="3"/>
      <c r="C62" s="3"/>
      <c r="D62" s="3"/>
      <c r="E62" s="3"/>
      <c r="F62" s="3"/>
      <c r="G62" s="5"/>
    </row>
    <row r="63" spans="1:7" ht="15.75" customHeight="1" x14ac:dyDescent="0.25">
      <c r="A63" s="7">
        <v>909</v>
      </c>
      <c r="B63" s="203" t="s">
        <v>117</v>
      </c>
      <c r="C63" s="204"/>
      <c r="D63" s="204"/>
      <c r="E63" s="204"/>
      <c r="F63" s="204"/>
      <c r="G63" s="205"/>
    </row>
    <row r="64" spans="1:7" x14ac:dyDescent="0.25">
      <c r="A64" s="4"/>
      <c r="B64" s="3"/>
      <c r="C64" s="3"/>
      <c r="D64" s="3"/>
      <c r="E64" s="3"/>
      <c r="F64" s="3"/>
      <c r="G64" s="5"/>
    </row>
    <row r="65" spans="1:7" ht="15.75" customHeight="1" x14ac:dyDescent="0.25">
      <c r="A65" s="7">
        <v>1114</v>
      </c>
      <c r="B65" s="203" t="s">
        <v>119</v>
      </c>
      <c r="C65" s="204"/>
      <c r="D65" s="204"/>
      <c r="E65" s="204"/>
      <c r="F65" s="204"/>
      <c r="G65" s="205"/>
    </row>
    <row r="66" spans="1:7" x14ac:dyDescent="0.25">
      <c r="A66" s="4"/>
      <c r="B66" s="3"/>
      <c r="C66" s="3"/>
      <c r="D66" s="3"/>
      <c r="E66" s="3"/>
      <c r="F66" s="3"/>
      <c r="G66" s="5"/>
    </row>
    <row r="67" spans="1:7" ht="15.75" customHeight="1" x14ac:dyDescent="0.25">
      <c r="A67" s="7">
        <v>909</v>
      </c>
      <c r="B67" s="203" t="s">
        <v>118</v>
      </c>
      <c r="C67" s="204"/>
      <c r="D67" s="204"/>
      <c r="E67" s="204"/>
      <c r="F67" s="204"/>
      <c r="G67" s="205"/>
    </row>
    <row r="68" spans="1:7" x14ac:dyDescent="0.25">
      <c r="A68" s="4"/>
      <c r="B68" s="3"/>
      <c r="C68" s="3"/>
      <c r="D68" s="3"/>
      <c r="E68" s="3"/>
      <c r="F68" s="3"/>
      <c r="G68" s="5"/>
    </row>
    <row r="69" spans="1:7" ht="15.75" customHeight="1" x14ac:dyDescent="0.25">
      <c r="A69" s="7">
        <v>1114</v>
      </c>
      <c r="B69" s="203" t="s">
        <v>7</v>
      </c>
      <c r="C69" s="204"/>
      <c r="D69" s="204"/>
      <c r="E69" s="204"/>
      <c r="F69" s="204"/>
      <c r="G69" s="205"/>
    </row>
    <row r="70" spans="1:7" x14ac:dyDescent="0.25">
      <c r="A70" s="4"/>
      <c r="B70" s="3"/>
      <c r="C70" s="3"/>
      <c r="D70" s="3"/>
      <c r="E70" s="3"/>
      <c r="F70" s="3"/>
      <c r="G70" s="5"/>
    </row>
    <row r="71" spans="1:7" ht="15.75" customHeight="1" x14ac:dyDescent="0.25">
      <c r="A71" s="7">
        <v>1114</v>
      </c>
      <c r="B71" s="203" t="s">
        <v>11</v>
      </c>
      <c r="C71" s="204"/>
      <c r="D71" s="204"/>
      <c r="E71" s="204"/>
      <c r="F71" s="204"/>
      <c r="G71" s="205"/>
    </row>
    <row r="72" spans="1:7" x14ac:dyDescent="0.25">
      <c r="A72" s="1"/>
      <c r="B72" s="6"/>
      <c r="C72" s="6"/>
      <c r="D72" s="6"/>
      <c r="E72" s="6"/>
      <c r="F72" s="6"/>
      <c r="G72" s="2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ht="15.75" customHeight="1" x14ac:dyDescent="0.25">
      <c r="A75" s="225" t="s">
        <v>1</v>
      </c>
      <c r="B75" s="226"/>
      <c r="C75" s="226"/>
      <c r="D75" s="226"/>
      <c r="E75" s="226"/>
      <c r="F75" s="226"/>
      <c r="G75" s="227"/>
    </row>
    <row r="76" spans="1:7" x14ac:dyDescent="0.25">
      <c r="A76" s="4"/>
      <c r="B76" s="3"/>
      <c r="C76" s="3"/>
      <c r="D76" s="3"/>
      <c r="E76" s="3"/>
      <c r="F76" s="3"/>
      <c r="G76" s="5"/>
    </row>
    <row r="77" spans="1:7" ht="30" customHeight="1" x14ac:dyDescent="0.25">
      <c r="A77" s="228" t="s">
        <v>53</v>
      </c>
      <c r="B77" s="229"/>
      <c r="C77" s="229"/>
      <c r="D77" s="229"/>
      <c r="E77" s="229"/>
      <c r="F77" s="229"/>
      <c r="G77" s="230"/>
    </row>
    <row r="78" spans="1:7" x14ac:dyDescent="0.25">
      <c r="A78" s="4"/>
      <c r="B78" s="3"/>
      <c r="C78" s="3"/>
      <c r="D78" s="3"/>
      <c r="E78" s="3"/>
      <c r="F78" s="3"/>
      <c r="G78" s="5"/>
    </row>
    <row r="79" spans="1:7" ht="15.75" customHeight="1" x14ac:dyDescent="0.25">
      <c r="A79" s="8" t="s">
        <v>157</v>
      </c>
      <c r="B79" s="231" t="s">
        <v>52</v>
      </c>
      <c r="C79" s="232"/>
      <c r="D79" s="232"/>
      <c r="E79" s="232"/>
      <c r="F79" s="232"/>
      <c r="G79" s="233"/>
    </row>
    <row r="80" spans="1:7" ht="47.45" customHeight="1" x14ac:dyDescent="0.25">
      <c r="A80" s="231" t="s">
        <v>90</v>
      </c>
      <c r="B80" s="232"/>
      <c r="C80" s="232"/>
      <c r="D80" s="232"/>
      <c r="E80" s="232"/>
      <c r="F80" s="232"/>
      <c r="G80" s="233"/>
    </row>
    <row r="81" spans="1:7" x14ac:dyDescent="0.25">
      <c r="A81" s="1"/>
      <c r="B81" s="6"/>
      <c r="C81" s="6"/>
      <c r="D81" s="6"/>
      <c r="E81" s="6"/>
      <c r="F81" s="6"/>
      <c r="G81" s="2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ht="15.75" customHeight="1" x14ac:dyDescent="0.25">
      <c r="A83" s="209" t="s">
        <v>9</v>
      </c>
      <c r="B83" s="210"/>
      <c r="C83" s="210"/>
      <c r="D83" s="210"/>
      <c r="E83" s="210"/>
      <c r="F83" s="210"/>
      <c r="G83" s="211"/>
    </row>
    <row r="84" spans="1:7" x14ac:dyDescent="0.25">
      <c r="A84" s="4"/>
      <c r="B84" s="3"/>
      <c r="C84" s="3"/>
      <c r="D84" s="3"/>
      <c r="E84" s="3"/>
      <c r="F84" s="3"/>
      <c r="G84" s="5"/>
    </row>
    <row r="85" spans="1:7" ht="92.25" customHeight="1" x14ac:dyDescent="0.25">
      <c r="A85" s="222" t="s">
        <v>107</v>
      </c>
      <c r="B85" s="223"/>
      <c r="C85" s="223"/>
      <c r="D85" s="223"/>
      <c r="E85" s="223"/>
      <c r="F85" s="223"/>
      <c r="G85" s="224"/>
    </row>
    <row r="86" spans="1:7" x14ac:dyDescent="0.25">
      <c r="A86" s="4"/>
      <c r="B86" s="3"/>
      <c r="C86" s="3"/>
      <c r="D86" s="3"/>
      <c r="E86" s="3"/>
      <c r="F86" s="3"/>
      <c r="G86" s="5"/>
    </row>
    <row r="87" spans="1:7" ht="15.75" customHeight="1" x14ac:dyDescent="0.25">
      <c r="A87" s="7">
        <v>50</v>
      </c>
      <c r="B87" s="231" t="s">
        <v>14</v>
      </c>
      <c r="C87" s="234"/>
      <c r="D87" s="234"/>
      <c r="E87" s="234"/>
      <c r="F87" s="234"/>
      <c r="G87" s="235"/>
    </row>
    <row r="88" spans="1:7" ht="15.75" customHeight="1" x14ac:dyDescent="0.25">
      <c r="A88" s="13"/>
      <c r="B88" s="14"/>
      <c r="C88" s="14"/>
      <c r="D88" s="14"/>
      <c r="E88" s="14"/>
      <c r="F88" s="14"/>
      <c r="G88" s="15"/>
    </row>
    <row r="89" spans="1:7" ht="15.75" customHeight="1" x14ac:dyDescent="0.25">
      <c r="A89" s="7">
        <v>150</v>
      </c>
      <c r="B89" s="231" t="s">
        <v>15</v>
      </c>
      <c r="C89" s="234"/>
      <c r="D89" s="234"/>
      <c r="E89" s="234"/>
      <c r="F89" s="234"/>
      <c r="G89" s="235"/>
    </row>
    <row r="90" spans="1:7" x14ac:dyDescent="0.25">
      <c r="A90" s="1"/>
      <c r="B90" s="6"/>
      <c r="C90" s="6"/>
      <c r="D90" s="6"/>
      <c r="E90" s="6"/>
      <c r="F90" s="6"/>
      <c r="G90" s="2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ht="15.75" customHeight="1" x14ac:dyDescent="0.25">
      <c r="A93" s="209" t="s">
        <v>130</v>
      </c>
      <c r="B93" s="210"/>
      <c r="C93" s="210"/>
      <c r="D93" s="210"/>
      <c r="E93" s="210"/>
      <c r="F93" s="210"/>
      <c r="G93" s="211"/>
    </row>
    <row r="94" spans="1:7" x14ac:dyDescent="0.25">
      <c r="A94" s="4"/>
      <c r="B94" s="3"/>
      <c r="C94" s="3"/>
      <c r="D94" s="3"/>
      <c r="E94" s="3"/>
      <c r="F94" s="3"/>
      <c r="G94" s="5"/>
    </row>
    <row r="95" spans="1:7" ht="53.1" customHeight="1" x14ac:dyDescent="0.25">
      <c r="A95" s="222" t="s">
        <v>132</v>
      </c>
      <c r="B95" s="223"/>
      <c r="C95" s="223"/>
      <c r="D95" s="223"/>
      <c r="E95" s="223"/>
      <c r="F95" s="223"/>
      <c r="G95" s="224"/>
    </row>
    <row r="96" spans="1:7" x14ac:dyDescent="0.25">
      <c r="A96" s="4"/>
      <c r="B96" s="3"/>
      <c r="C96" s="3"/>
      <c r="D96" s="3"/>
      <c r="E96" s="3"/>
      <c r="F96" s="3"/>
      <c r="G96" s="5"/>
    </row>
    <row r="97" spans="1:7" ht="44.45" customHeight="1" x14ac:dyDescent="0.25">
      <c r="A97" s="176">
        <v>0.75</v>
      </c>
      <c r="B97" s="231" t="s">
        <v>131</v>
      </c>
      <c r="C97" s="234"/>
      <c r="D97" s="234"/>
      <c r="E97" s="234"/>
      <c r="F97" s="234"/>
      <c r="G97" s="235"/>
    </row>
    <row r="98" spans="1:7" x14ac:dyDescent="0.25">
      <c r="A98" s="1"/>
      <c r="B98" s="6"/>
      <c r="C98" s="6"/>
      <c r="D98" s="6"/>
      <c r="E98" s="6"/>
      <c r="F98" s="6"/>
      <c r="G98" s="2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</sheetData>
  <sheetProtection algorithmName="SHA-512" hashValue="DaQyrbv/qjKu0m7bgC1bPZkR41IP1YzZexRkKu/sjNstgGP6F5DE/ZBI9zjLswGMlamCLRwig5mIUJBRxaxFlw==" saltValue="NvZnhllJoeedqjgkfQnXlg==" spinCount="100000" sheet="1"/>
  <mergeCells count="46">
    <mergeCell ref="A93:G93"/>
    <mergeCell ref="A95:G95"/>
    <mergeCell ref="B97:G97"/>
    <mergeCell ref="B89:G89"/>
    <mergeCell ref="B87:G87"/>
    <mergeCell ref="B71:G71"/>
    <mergeCell ref="B69:G69"/>
    <mergeCell ref="B57:G57"/>
    <mergeCell ref="B59:G59"/>
    <mergeCell ref="B43:G43"/>
    <mergeCell ref="B45:G45"/>
    <mergeCell ref="A49:G49"/>
    <mergeCell ref="B61:G61"/>
    <mergeCell ref="B63:G63"/>
    <mergeCell ref="A51:G51"/>
    <mergeCell ref="B55:G55"/>
    <mergeCell ref="B53:G53"/>
    <mergeCell ref="A83:G83"/>
    <mergeCell ref="A85:G85"/>
    <mergeCell ref="A75:G75"/>
    <mergeCell ref="A77:G77"/>
    <mergeCell ref="B79:G79"/>
    <mergeCell ref="A80:G80"/>
    <mergeCell ref="A1:G1"/>
    <mergeCell ref="B41:G41"/>
    <mergeCell ref="B39:G39"/>
    <mergeCell ref="B65:G65"/>
    <mergeCell ref="B67:G67"/>
    <mergeCell ref="A5:G5"/>
    <mergeCell ref="A7:G7"/>
    <mergeCell ref="B23:G23"/>
    <mergeCell ref="B25:G25"/>
    <mergeCell ref="B27:G27"/>
    <mergeCell ref="B9:G9"/>
    <mergeCell ref="B11:G11"/>
    <mergeCell ref="B13:G13"/>
    <mergeCell ref="B15:G15"/>
    <mergeCell ref="B21:G21"/>
    <mergeCell ref="A2:G2"/>
    <mergeCell ref="B3:E3"/>
    <mergeCell ref="B17:G17"/>
    <mergeCell ref="B19:G19"/>
    <mergeCell ref="B35:G35"/>
    <mergeCell ref="B37:G37"/>
    <mergeCell ref="A31:G31"/>
    <mergeCell ref="A33:G33"/>
  </mergeCells>
  <phoneticPr fontId="1" type="noConversion"/>
  <pageMargins left="0.25" right="0.25" top="0.75" bottom="0.75" header="0.3" footer="0.3"/>
  <pageSetup scale="95" fitToHeight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E13E-7AC5-4240-8352-69242361AF02}">
  <dimension ref="A1:V36"/>
  <sheetViews>
    <sheetView topLeftCell="A19" zoomScale="57" workbookViewId="0"/>
  </sheetViews>
  <sheetFormatPr defaultColWidth="11" defaultRowHeight="15.75" x14ac:dyDescent="0.25"/>
  <cols>
    <col min="1" max="1" width="13.5" customWidth="1"/>
    <col min="2" max="2" width="27.875" style="26" customWidth="1"/>
    <col min="3" max="3" width="21.125" customWidth="1"/>
    <col min="4" max="5" width="21.75" customWidth="1"/>
    <col min="6" max="6" width="63.75" customWidth="1"/>
    <col min="7" max="10" width="21.125" customWidth="1"/>
    <col min="11" max="11" width="63.75" customWidth="1"/>
    <col min="16" max="16" width="7" customWidth="1"/>
  </cols>
  <sheetData>
    <row r="1" spans="1:22" ht="20.25" x14ac:dyDescent="0.3">
      <c r="B1" s="236" t="s">
        <v>50</v>
      </c>
      <c r="C1" s="236"/>
      <c r="D1" s="236"/>
      <c r="E1" s="236"/>
      <c r="F1" s="236"/>
      <c r="G1" s="236"/>
      <c r="H1" s="236"/>
      <c r="I1" s="236"/>
      <c r="J1" s="236"/>
      <c r="K1" s="23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21.6" customHeight="1" x14ac:dyDescent="0.3">
      <c r="B2" s="236" t="s">
        <v>113</v>
      </c>
      <c r="C2" s="236"/>
      <c r="D2" s="236"/>
      <c r="E2" s="236"/>
      <c r="F2" s="236"/>
      <c r="G2" s="236"/>
      <c r="H2" s="236"/>
      <c r="I2" s="236"/>
      <c r="J2" s="236"/>
      <c r="K2" s="23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21.6" customHeight="1" x14ac:dyDescent="0.3">
      <c r="B3" s="236" t="s">
        <v>23</v>
      </c>
      <c r="C3" s="236"/>
      <c r="D3" s="236"/>
      <c r="E3" s="236"/>
      <c r="F3" s="236"/>
      <c r="G3" s="236"/>
      <c r="H3" s="236"/>
      <c r="I3" s="236"/>
      <c r="J3" s="236"/>
      <c r="K3" s="23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16.5" thickBot="1" x14ac:dyDescent="0.3">
      <c r="B4" s="3"/>
      <c r="C4" s="3"/>
      <c r="D4" s="3"/>
      <c r="E4" s="3"/>
    </row>
    <row r="5" spans="1:22" ht="31.5" customHeight="1" thickBot="1" x14ac:dyDescent="0.3">
      <c r="A5" s="195" t="s">
        <v>78</v>
      </c>
      <c r="B5" s="195"/>
      <c r="C5" s="197" t="s">
        <v>136</v>
      </c>
      <c r="D5" s="198"/>
      <c r="E5" s="199"/>
    </row>
    <row r="6" spans="1:22" ht="16.5" thickBot="1" x14ac:dyDescent="0.3">
      <c r="A6" s="3"/>
      <c r="B6" s="3"/>
      <c r="C6" s="3"/>
      <c r="D6" s="3"/>
    </row>
    <row r="7" spans="1:22" ht="31.5" customHeight="1" thickBot="1" x14ac:dyDescent="0.3">
      <c r="A7" s="195" t="s">
        <v>108</v>
      </c>
      <c r="B7" s="195"/>
      <c r="C7" s="195"/>
      <c r="D7" s="196"/>
      <c r="E7" s="197" t="s">
        <v>137</v>
      </c>
      <c r="F7" s="198"/>
      <c r="G7" s="199"/>
    </row>
    <row r="8" spans="1:22" ht="16.5" thickBot="1" x14ac:dyDescent="0.3">
      <c r="A8" s="3"/>
      <c r="B8" s="3"/>
      <c r="C8" s="3"/>
      <c r="D8" s="3"/>
    </row>
    <row r="9" spans="1:22" ht="31.5" customHeight="1" thickBot="1" x14ac:dyDescent="0.3">
      <c r="A9" s="195" t="s">
        <v>110</v>
      </c>
      <c r="B9" s="195"/>
      <c r="C9" s="195"/>
      <c r="D9" s="196"/>
      <c r="E9" s="197" t="s">
        <v>137</v>
      </c>
      <c r="F9" s="198"/>
      <c r="G9" s="199"/>
    </row>
    <row r="10" spans="1:22" ht="16.5" thickBot="1" x14ac:dyDescent="0.3">
      <c r="A10" s="3"/>
      <c r="B10" s="3"/>
      <c r="C10" s="3"/>
      <c r="D10" s="3"/>
    </row>
    <row r="11" spans="1:22" ht="31.5" customHeight="1" thickBot="1" x14ac:dyDescent="0.3">
      <c r="A11" s="195" t="s">
        <v>111</v>
      </c>
      <c r="B11" s="195"/>
      <c r="C11" s="195"/>
      <c r="D11" s="196"/>
      <c r="E11" s="197" t="s">
        <v>137</v>
      </c>
      <c r="F11" s="198"/>
      <c r="G11" s="199"/>
    </row>
    <row r="12" spans="1:22" ht="16.5" thickBot="1" x14ac:dyDescent="0.3">
      <c r="A12" s="3"/>
      <c r="B12" s="3"/>
      <c r="C12" s="3"/>
      <c r="D12" s="3"/>
    </row>
    <row r="13" spans="1:22" ht="31.5" customHeight="1" thickBot="1" x14ac:dyDescent="0.3">
      <c r="A13" s="195" t="s">
        <v>112</v>
      </c>
      <c r="B13" s="195"/>
      <c r="C13" s="195"/>
      <c r="D13" s="196"/>
      <c r="E13" s="197" t="s">
        <v>137</v>
      </c>
      <c r="F13" s="198"/>
      <c r="G13" s="199"/>
    </row>
    <row r="14" spans="1:22" x14ac:dyDescent="0.25">
      <c r="B14" s="24"/>
      <c r="C14" s="3"/>
      <c r="D14" s="3"/>
      <c r="E14" s="3"/>
      <c r="F14" s="3"/>
      <c r="G14" s="3"/>
      <c r="H14" s="3"/>
      <c r="I14" s="3"/>
      <c r="J14" s="3"/>
      <c r="K14" s="3"/>
    </row>
    <row r="15" spans="1:22" ht="15" customHeight="1" thickBot="1" x14ac:dyDescent="0.3"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22" ht="153" customHeight="1" thickBot="1" x14ac:dyDescent="0.3">
      <c r="A16" s="17" t="s">
        <v>115</v>
      </c>
      <c r="B16" s="17" t="s">
        <v>24</v>
      </c>
      <c r="C16" s="18" t="s">
        <v>45</v>
      </c>
      <c r="D16" s="17" t="s">
        <v>30</v>
      </c>
      <c r="E16" s="17" t="s">
        <v>31</v>
      </c>
      <c r="F16" s="17" t="s">
        <v>96</v>
      </c>
      <c r="G16" s="18" t="s">
        <v>91</v>
      </c>
      <c r="H16" s="18" t="s">
        <v>93</v>
      </c>
      <c r="I16" s="18" t="s">
        <v>94</v>
      </c>
      <c r="J16" s="56" t="s">
        <v>95</v>
      </c>
      <c r="K16" s="17" t="s">
        <v>47</v>
      </c>
    </row>
    <row r="17" spans="1:22" ht="63" customHeight="1" thickBot="1" x14ac:dyDescent="0.3">
      <c r="A17" s="237">
        <v>2</v>
      </c>
      <c r="B17" s="25" t="s">
        <v>33</v>
      </c>
      <c r="C17" s="95" t="s">
        <v>137</v>
      </c>
      <c r="D17" s="96" t="s">
        <v>158</v>
      </c>
      <c r="E17" s="96" t="s">
        <v>162</v>
      </c>
      <c r="F17" s="97"/>
      <c r="G17" s="124">
        <v>235</v>
      </c>
      <c r="H17" s="125">
        <v>2.7199999999999998E-2</v>
      </c>
      <c r="I17" s="52"/>
      <c r="J17" s="52"/>
      <c r="K17" s="96"/>
    </row>
    <row r="18" spans="1:22" ht="63" customHeight="1" thickBot="1" x14ac:dyDescent="0.3">
      <c r="A18" s="238"/>
      <c r="B18" s="25" t="s">
        <v>34</v>
      </c>
      <c r="C18" s="95" t="s">
        <v>137</v>
      </c>
      <c r="D18" s="96" t="s">
        <v>158</v>
      </c>
      <c r="E18" s="96" t="s">
        <v>163</v>
      </c>
      <c r="F18" s="97"/>
      <c r="G18" s="124">
        <v>487</v>
      </c>
      <c r="H18" s="125">
        <v>2.29E-2</v>
      </c>
      <c r="I18" s="125">
        <v>0.12759999999999999</v>
      </c>
      <c r="J18" s="52"/>
      <c r="K18" s="96"/>
    </row>
    <row r="19" spans="1:22" ht="63" customHeight="1" thickBot="1" x14ac:dyDescent="0.3">
      <c r="A19" s="238"/>
      <c r="B19" s="25" t="s">
        <v>35</v>
      </c>
      <c r="C19" s="95" t="s">
        <v>137</v>
      </c>
      <c r="D19" s="96" t="s">
        <v>158</v>
      </c>
      <c r="E19" s="96" t="s">
        <v>164</v>
      </c>
      <c r="F19" s="97"/>
      <c r="G19" s="124">
        <v>628</v>
      </c>
      <c r="H19" s="125">
        <v>2.3099999999999999E-2</v>
      </c>
      <c r="I19" s="52"/>
      <c r="J19" s="52"/>
      <c r="K19" s="96"/>
    </row>
    <row r="20" spans="1:22" ht="63" customHeight="1" thickBot="1" x14ac:dyDescent="0.3">
      <c r="A20" s="238"/>
      <c r="B20" s="25" t="s">
        <v>36</v>
      </c>
      <c r="C20" s="95" t="s">
        <v>137</v>
      </c>
      <c r="D20" s="96" t="s">
        <v>158</v>
      </c>
      <c r="E20" s="96" t="s">
        <v>165</v>
      </c>
      <c r="F20" s="97"/>
      <c r="G20" s="124">
        <v>680</v>
      </c>
      <c r="H20" s="125">
        <v>2.29E-2</v>
      </c>
      <c r="I20" s="125">
        <v>0.12759999999999999</v>
      </c>
      <c r="J20" s="52"/>
      <c r="K20" s="96"/>
    </row>
    <row r="21" spans="1:22" ht="63" customHeight="1" thickBot="1" x14ac:dyDescent="0.3">
      <c r="A21" s="238"/>
      <c r="B21" s="25" t="s">
        <v>37</v>
      </c>
      <c r="C21" s="95" t="s">
        <v>137</v>
      </c>
      <c r="D21" s="96" t="s">
        <v>158</v>
      </c>
      <c r="E21" s="96" t="s">
        <v>166</v>
      </c>
      <c r="F21" s="97"/>
      <c r="G21" s="124">
        <v>863</v>
      </c>
      <c r="H21" s="125">
        <v>2.3199999999999998E-2</v>
      </c>
      <c r="I21" s="52"/>
      <c r="J21" s="52"/>
      <c r="K21" s="96"/>
    </row>
    <row r="22" spans="1:22" ht="63" customHeight="1" thickBot="1" x14ac:dyDescent="0.3">
      <c r="A22" s="239"/>
      <c r="B22" s="25" t="s">
        <v>38</v>
      </c>
      <c r="C22" s="95" t="s">
        <v>137</v>
      </c>
      <c r="D22" s="96" t="s">
        <v>158</v>
      </c>
      <c r="E22" s="96" t="s">
        <v>167</v>
      </c>
      <c r="F22" s="97"/>
      <c r="G22" s="124">
        <v>1546</v>
      </c>
      <c r="H22" s="125">
        <v>2.3400000000000001E-2</v>
      </c>
      <c r="I22" s="125">
        <v>0.11020000000000001</v>
      </c>
      <c r="J22" s="52"/>
      <c r="K22" s="96"/>
    </row>
    <row r="23" spans="1:22" ht="63" customHeight="1" thickBot="1" x14ac:dyDescent="0.3">
      <c r="A23" s="237">
        <v>3</v>
      </c>
      <c r="B23" s="25" t="s">
        <v>25</v>
      </c>
      <c r="C23" s="95" t="s">
        <v>137</v>
      </c>
      <c r="D23" s="96" t="s">
        <v>159</v>
      </c>
      <c r="E23" s="96" t="s">
        <v>168</v>
      </c>
      <c r="F23" s="97"/>
      <c r="G23" s="124">
        <v>13299</v>
      </c>
      <c r="H23" s="51"/>
      <c r="I23" s="52"/>
      <c r="J23" s="124" t="s">
        <v>174</v>
      </c>
      <c r="K23" s="96" t="s">
        <v>175</v>
      </c>
    </row>
    <row r="24" spans="1:22" ht="63" customHeight="1" thickBot="1" x14ac:dyDescent="0.3">
      <c r="A24" s="238"/>
      <c r="B24" s="25" t="s">
        <v>26</v>
      </c>
      <c r="C24" s="95" t="s">
        <v>137</v>
      </c>
      <c r="D24" s="96" t="s">
        <v>159</v>
      </c>
      <c r="E24" s="96" t="s">
        <v>169</v>
      </c>
      <c r="F24" s="97"/>
      <c r="G24" s="124">
        <v>20698</v>
      </c>
      <c r="H24" s="51"/>
      <c r="I24" s="52"/>
      <c r="J24" s="124" t="s">
        <v>174</v>
      </c>
      <c r="K24" s="96" t="s">
        <v>175</v>
      </c>
    </row>
    <row r="25" spans="1:22" ht="63" customHeight="1" thickBot="1" x14ac:dyDescent="0.3">
      <c r="A25" s="175">
        <v>4</v>
      </c>
      <c r="B25" s="25" t="s">
        <v>27</v>
      </c>
      <c r="C25" s="95" t="s">
        <v>137</v>
      </c>
      <c r="D25" s="96" t="s">
        <v>160</v>
      </c>
      <c r="E25" s="96" t="s">
        <v>170</v>
      </c>
      <c r="F25" s="97"/>
      <c r="G25" s="124">
        <v>5995</v>
      </c>
      <c r="H25" s="51"/>
      <c r="I25" s="52"/>
      <c r="J25" s="124" t="s">
        <v>174</v>
      </c>
      <c r="K25" s="96" t="s">
        <v>175</v>
      </c>
    </row>
    <row r="26" spans="1:22" ht="63" customHeight="1" thickBot="1" x14ac:dyDescent="0.3">
      <c r="A26" s="237">
        <v>5</v>
      </c>
      <c r="B26" s="25" t="s">
        <v>32</v>
      </c>
      <c r="C26" s="95" t="s">
        <v>137</v>
      </c>
      <c r="D26" s="96" t="s">
        <v>161</v>
      </c>
      <c r="E26" s="96" t="s">
        <v>171</v>
      </c>
      <c r="F26" s="97"/>
      <c r="G26" s="127">
        <v>1107</v>
      </c>
      <c r="H26" s="53"/>
      <c r="I26" s="53"/>
      <c r="J26" s="124">
        <v>540</v>
      </c>
      <c r="K26" s="96" t="s">
        <v>176</v>
      </c>
    </row>
    <row r="27" spans="1:22" ht="63" customHeight="1" thickBot="1" x14ac:dyDescent="0.3">
      <c r="A27" s="238"/>
      <c r="B27" s="25" t="s">
        <v>28</v>
      </c>
      <c r="C27" s="95" t="s">
        <v>137</v>
      </c>
      <c r="D27" s="96" t="s">
        <v>161</v>
      </c>
      <c r="E27" s="96" t="s">
        <v>172</v>
      </c>
      <c r="F27" s="97"/>
      <c r="G27" s="127">
        <v>4985</v>
      </c>
      <c r="H27" s="53"/>
      <c r="I27" s="53"/>
      <c r="J27" s="124">
        <v>4650</v>
      </c>
      <c r="K27" s="96" t="s">
        <v>177</v>
      </c>
    </row>
    <row r="28" spans="1:22" ht="63" customHeight="1" thickBot="1" x14ac:dyDescent="0.3">
      <c r="A28" s="239"/>
      <c r="B28" s="25" t="s">
        <v>29</v>
      </c>
      <c r="C28" s="95" t="s">
        <v>137</v>
      </c>
      <c r="D28" s="96" t="s">
        <v>161</v>
      </c>
      <c r="E28" s="96" t="s">
        <v>173</v>
      </c>
      <c r="F28" s="97"/>
      <c r="G28" s="127">
        <v>14518</v>
      </c>
      <c r="H28" s="53"/>
      <c r="I28" s="53"/>
      <c r="J28" s="124">
        <v>9035</v>
      </c>
      <c r="K28" s="96" t="s">
        <v>178</v>
      </c>
    </row>
    <row r="29" spans="1:22" ht="33" customHeight="1" x14ac:dyDescent="0.25"/>
    <row r="30" spans="1:22" s="22" customFormat="1" ht="32.25" customHeight="1" x14ac:dyDescent="0.4">
      <c r="B30" s="20" t="s">
        <v>39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s="22" customFormat="1" ht="32.25" customHeight="1" x14ac:dyDescent="0.4">
      <c r="B31" s="186" t="s">
        <v>92</v>
      </c>
      <c r="C31" s="186"/>
      <c r="D31" s="186"/>
      <c r="E31" s="186"/>
      <c r="F31" s="186"/>
      <c r="G31" s="186"/>
      <c r="H31" s="186"/>
      <c r="I31" s="186"/>
      <c r="J31" s="186"/>
      <c r="K31" s="18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s="22" customFormat="1" ht="40.5" customHeight="1" x14ac:dyDescent="0.4">
      <c r="B32" s="186" t="s">
        <v>40</v>
      </c>
      <c r="C32" s="186"/>
      <c r="D32" s="186"/>
      <c r="E32" s="186"/>
      <c r="F32" s="186"/>
      <c r="G32" s="186"/>
      <c r="H32" s="186"/>
      <c r="I32" s="186"/>
      <c r="J32" s="186"/>
      <c r="K32" s="186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6" ht="20.25" customHeight="1" x14ac:dyDescent="0.25"/>
  </sheetData>
  <sheetProtection algorithmName="SHA-512" hashValue="YpVNmb6N7Oa9GVYZu3nmbERz4SZmNGt2kbwh2kNugU3kyQVDT6s1N7OkT/aslA3Tt2ffyj5nqc7FDIMcyi9DHA==" saltValue="6AiMxcaXILd7rIzaIEYlcQ==" spinCount="100000" sheet="1"/>
  <mergeCells count="18">
    <mergeCell ref="A17:A22"/>
    <mergeCell ref="A23:A24"/>
    <mergeCell ref="A26:A28"/>
    <mergeCell ref="B31:K31"/>
    <mergeCell ref="B32:K32"/>
    <mergeCell ref="B1:J1"/>
    <mergeCell ref="B2:J2"/>
    <mergeCell ref="B3:J3"/>
    <mergeCell ref="A7:D7"/>
    <mergeCell ref="E7:G7"/>
    <mergeCell ref="A5:B5"/>
    <mergeCell ref="C5:E5"/>
    <mergeCell ref="A9:D9"/>
    <mergeCell ref="E9:G9"/>
    <mergeCell ref="A11:D11"/>
    <mergeCell ref="E11:G11"/>
    <mergeCell ref="A13:D13"/>
    <mergeCell ref="E13:G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95A3F-45D4-44A6-8BD8-41F9F23BE96E}">
  <dimension ref="A1:U76"/>
  <sheetViews>
    <sheetView topLeftCell="A30" zoomScale="52" workbookViewId="0"/>
  </sheetViews>
  <sheetFormatPr defaultColWidth="11" defaultRowHeight="15.75" x14ac:dyDescent="0.25"/>
  <cols>
    <col min="1" max="1" width="13.5" customWidth="1"/>
    <col min="2" max="2" width="30" style="26" customWidth="1"/>
    <col min="3" max="4" width="21.75" customWidth="1"/>
    <col min="5" max="5" width="63.75" customWidth="1"/>
    <col min="6" max="9" width="21.125" customWidth="1"/>
    <col min="10" max="10" width="63.75" customWidth="1"/>
    <col min="15" max="15" width="7" customWidth="1"/>
  </cols>
  <sheetData>
    <row r="1" spans="1:21" ht="20.25" x14ac:dyDescent="0.3">
      <c r="B1" s="236" t="s">
        <v>51</v>
      </c>
      <c r="C1" s="236"/>
      <c r="D1" s="236"/>
      <c r="E1" s="236"/>
      <c r="F1" s="236"/>
      <c r="G1" s="236"/>
      <c r="H1" s="236"/>
      <c r="I1" s="236"/>
      <c r="J1" s="23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21.6" customHeight="1" x14ac:dyDescent="0.3">
      <c r="B2" s="236" t="s">
        <v>114</v>
      </c>
      <c r="C2" s="236"/>
      <c r="D2" s="236"/>
      <c r="E2" s="236"/>
      <c r="F2" s="236"/>
      <c r="G2" s="236"/>
      <c r="H2" s="236"/>
      <c r="I2" s="236"/>
      <c r="J2" s="23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1.6" customHeight="1" x14ac:dyDescent="0.3">
      <c r="B3" s="236" t="s">
        <v>23</v>
      </c>
      <c r="C3" s="236"/>
      <c r="D3" s="236"/>
      <c r="E3" s="236"/>
      <c r="F3" s="236"/>
      <c r="G3" s="236"/>
      <c r="H3" s="236"/>
      <c r="I3" s="236"/>
      <c r="J3" s="23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16.5" thickBot="1" x14ac:dyDescent="0.3">
      <c r="B4" s="3"/>
      <c r="C4" s="3"/>
      <c r="D4" s="3"/>
    </row>
    <row r="5" spans="1:21" ht="31.5" customHeight="1" thickBot="1" x14ac:dyDescent="0.3">
      <c r="B5" s="155" t="s">
        <v>78</v>
      </c>
      <c r="C5" s="197" t="s">
        <v>136</v>
      </c>
      <c r="D5" s="198"/>
      <c r="E5" s="199"/>
    </row>
    <row r="6" spans="1:21" x14ac:dyDescent="0.25">
      <c r="B6" s="24"/>
      <c r="C6" s="3"/>
      <c r="D6" s="3"/>
      <c r="E6" s="3"/>
      <c r="F6" s="3"/>
      <c r="G6" s="3"/>
      <c r="H6" s="3"/>
      <c r="I6" s="3"/>
      <c r="J6" s="3"/>
    </row>
    <row r="7" spans="1:21" ht="15" customHeight="1" thickBot="1" x14ac:dyDescent="0.3">
      <c r="B7" s="11"/>
      <c r="C7" s="11"/>
      <c r="D7" s="11"/>
      <c r="E7" s="11"/>
      <c r="F7" s="11"/>
      <c r="G7" s="11"/>
      <c r="H7" s="11"/>
      <c r="I7" s="11"/>
      <c r="J7" s="11"/>
    </row>
    <row r="8" spans="1:21" ht="162.6" customHeight="1" thickBot="1" x14ac:dyDescent="0.3">
      <c r="A8" s="17" t="s">
        <v>115</v>
      </c>
      <c r="B8" s="55" t="s">
        <v>24</v>
      </c>
      <c r="C8" s="55" t="s">
        <v>30</v>
      </c>
      <c r="D8" s="55" t="s">
        <v>31</v>
      </c>
      <c r="E8" s="55" t="s">
        <v>96</v>
      </c>
      <c r="F8" s="18" t="s">
        <v>91</v>
      </c>
      <c r="G8" s="18" t="s">
        <v>93</v>
      </c>
      <c r="H8" s="18" t="s">
        <v>94</v>
      </c>
      <c r="I8" s="56" t="s">
        <v>95</v>
      </c>
      <c r="J8" s="55" t="s">
        <v>47</v>
      </c>
    </row>
    <row r="9" spans="1:21" ht="63" customHeight="1" thickTop="1" thickBot="1" x14ac:dyDescent="0.3">
      <c r="A9" s="237">
        <v>2</v>
      </c>
      <c r="B9" s="57" t="s">
        <v>33</v>
      </c>
      <c r="C9" s="102" t="s">
        <v>158</v>
      </c>
      <c r="D9" s="102" t="s">
        <v>162</v>
      </c>
      <c r="E9" s="103"/>
      <c r="F9" s="128">
        <v>235</v>
      </c>
      <c r="G9" s="129">
        <v>2.7199999999999998E-2</v>
      </c>
      <c r="H9" s="58"/>
      <c r="I9" s="58"/>
      <c r="J9" s="102"/>
    </row>
    <row r="10" spans="1:21" ht="63" customHeight="1" thickBot="1" x14ac:dyDescent="0.3">
      <c r="A10" s="238"/>
      <c r="B10" s="25" t="s">
        <v>33</v>
      </c>
      <c r="C10" s="96"/>
      <c r="D10" s="96"/>
      <c r="E10" s="97"/>
      <c r="F10" s="124"/>
      <c r="G10" s="125"/>
      <c r="H10" s="52"/>
      <c r="I10" s="52"/>
      <c r="J10" s="96"/>
    </row>
    <row r="11" spans="1:21" ht="63" customHeight="1" thickBot="1" x14ac:dyDescent="0.3">
      <c r="A11" s="238"/>
      <c r="B11" s="25" t="s">
        <v>33</v>
      </c>
      <c r="C11" s="96"/>
      <c r="D11" s="96"/>
      <c r="E11" s="97"/>
      <c r="F11" s="124"/>
      <c r="G11" s="125"/>
      <c r="H11" s="52"/>
      <c r="I11" s="52"/>
      <c r="J11" s="96"/>
    </row>
    <row r="12" spans="1:21" ht="63" customHeight="1" thickBot="1" x14ac:dyDescent="0.3">
      <c r="A12" s="238"/>
      <c r="B12" s="25" t="s">
        <v>33</v>
      </c>
      <c r="C12" s="96"/>
      <c r="D12" s="96"/>
      <c r="E12" s="97"/>
      <c r="F12" s="124"/>
      <c r="G12" s="125"/>
      <c r="H12" s="52"/>
      <c r="I12" s="52"/>
      <c r="J12" s="96"/>
    </row>
    <row r="13" spans="1:21" ht="63" customHeight="1" thickBot="1" x14ac:dyDescent="0.3">
      <c r="A13" s="238"/>
      <c r="B13" s="59" t="s">
        <v>33</v>
      </c>
      <c r="C13" s="107"/>
      <c r="D13" s="107"/>
      <c r="E13" s="108"/>
      <c r="F13" s="131"/>
      <c r="G13" s="132"/>
      <c r="H13" s="60"/>
      <c r="I13" s="60"/>
      <c r="J13" s="107"/>
    </row>
    <row r="14" spans="1:21" ht="63" customHeight="1" thickTop="1" thickBot="1" x14ac:dyDescent="0.3">
      <c r="A14" s="238"/>
      <c r="B14" s="57" t="s">
        <v>34</v>
      </c>
      <c r="C14" s="102" t="s">
        <v>158</v>
      </c>
      <c r="D14" s="102" t="s">
        <v>163</v>
      </c>
      <c r="E14" s="103"/>
      <c r="F14" s="128">
        <v>487</v>
      </c>
      <c r="G14" s="129">
        <v>2.29E-2</v>
      </c>
      <c r="H14" s="129">
        <v>0.12759999999999999</v>
      </c>
      <c r="I14" s="58"/>
      <c r="J14" s="102"/>
    </row>
    <row r="15" spans="1:21" ht="63" customHeight="1" thickBot="1" x14ac:dyDescent="0.3">
      <c r="A15" s="238"/>
      <c r="B15" s="25" t="s">
        <v>34</v>
      </c>
      <c r="C15" s="96"/>
      <c r="D15" s="96"/>
      <c r="E15" s="97"/>
      <c r="F15" s="124"/>
      <c r="G15" s="125"/>
      <c r="H15" s="125"/>
      <c r="I15" s="52"/>
      <c r="J15" s="96"/>
    </row>
    <row r="16" spans="1:21" ht="63" customHeight="1" thickBot="1" x14ac:dyDescent="0.3">
      <c r="A16" s="238"/>
      <c r="B16" s="25" t="s">
        <v>34</v>
      </c>
      <c r="C16" s="96"/>
      <c r="D16" s="96"/>
      <c r="E16" s="97"/>
      <c r="F16" s="124"/>
      <c r="G16" s="125"/>
      <c r="H16" s="125"/>
      <c r="I16" s="52"/>
      <c r="J16" s="96"/>
    </row>
    <row r="17" spans="1:10" ht="63" customHeight="1" thickBot="1" x14ac:dyDescent="0.3">
      <c r="A17" s="238"/>
      <c r="B17" s="25" t="s">
        <v>34</v>
      </c>
      <c r="C17" s="96"/>
      <c r="D17" s="96"/>
      <c r="E17" s="97"/>
      <c r="F17" s="124"/>
      <c r="G17" s="125"/>
      <c r="H17" s="125"/>
      <c r="I17" s="52"/>
      <c r="J17" s="96"/>
    </row>
    <row r="18" spans="1:10" ht="63" customHeight="1" thickBot="1" x14ac:dyDescent="0.3">
      <c r="A18" s="238"/>
      <c r="B18" s="59" t="s">
        <v>34</v>
      </c>
      <c r="C18" s="107"/>
      <c r="D18" s="107"/>
      <c r="E18" s="108"/>
      <c r="F18" s="131"/>
      <c r="G18" s="132"/>
      <c r="H18" s="132"/>
      <c r="I18" s="60"/>
      <c r="J18" s="107"/>
    </row>
    <row r="19" spans="1:10" ht="63" customHeight="1" thickTop="1" thickBot="1" x14ac:dyDescent="0.3">
      <c r="A19" s="238"/>
      <c r="B19" s="57" t="s">
        <v>35</v>
      </c>
      <c r="C19" s="102" t="s">
        <v>158</v>
      </c>
      <c r="D19" s="102" t="s">
        <v>164</v>
      </c>
      <c r="E19" s="103"/>
      <c r="F19" s="128">
        <v>628</v>
      </c>
      <c r="G19" s="129">
        <v>2.3099999999999999E-2</v>
      </c>
      <c r="H19" s="58"/>
      <c r="I19" s="58"/>
      <c r="J19" s="102"/>
    </row>
    <row r="20" spans="1:10" ht="63" customHeight="1" thickBot="1" x14ac:dyDescent="0.3">
      <c r="A20" s="238"/>
      <c r="B20" s="25" t="s">
        <v>35</v>
      </c>
      <c r="C20" s="96"/>
      <c r="D20" s="96"/>
      <c r="E20" s="97"/>
      <c r="F20" s="124"/>
      <c r="G20" s="125"/>
      <c r="H20" s="52"/>
      <c r="I20" s="52"/>
      <c r="J20" s="96"/>
    </row>
    <row r="21" spans="1:10" ht="63" customHeight="1" thickBot="1" x14ac:dyDescent="0.3">
      <c r="A21" s="238"/>
      <c r="B21" s="25" t="s">
        <v>35</v>
      </c>
      <c r="C21" s="96"/>
      <c r="D21" s="96"/>
      <c r="E21" s="97"/>
      <c r="F21" s="124"/>
      <c r="G21" s="125"/>
      <c r="H21" s="52"/>
      <c r="I21" s="52"/>
      <c r="J21" s="96"/>
    </row>
    <row r="22" spans="1:10" ht="63" customHeight="1" thickBot="1" x14ac:dyDescent="0.3">
      <c r="A22" s="238"/>
      <c r="B22" s="25" t="s">
        <v>35</v>
      </c>
      <c r="C22" s="96"/>
      <c r="D22" s="96"/>
      <c r="E22" s="97"/>
      <c r="F22" s="124"/>
      <c r="G22" s="125"/>
      <c r="H22" s="52"/>
      <c r="I22" s="52"/>
      <c r="J22" s="96"/>
    </row>
    <row r="23" spans="1:10" ht="63" customHeight="1" thickBot="1" x14ac:dyDescent="0.3">
      <c r="A23" s="238"/>
      <c r="B23" s="59" t="s">
        <v>35</v>
      </c>
      <c r="C23" s="107"/>
      <c r="D23" s="107"/>
      <c r="E23" s="108"/>
      <c r="F23" s="131"/>
      <c r="G23" s="132"/>
      <c r="H23" s="60"/>
      <c r="I23" s="60"/>
      <c r="J23" s="107"/>
    </row>
    <row r="24" spans="1:10" ht="63" customHeight="1" thickTop="1" thickBot="1" x14ac:dyDescent="0.3">
      <c r="A24" s="238"/>
      <c r="B24" s="57" t="s">
        <v>36</v>
      </c>
      <c r="C24" s="102" t="s">
        <v>158</v>
      </c>
      <c r="D24" s="102" t="s">
        <v>165</v>
      </c>
      <c r="E24" s="103"/>
      <c r="F24" s="128">
        <v>680</v>
      </c>
      <c r="G24" s="129">
        <v>2.29E-2</v>
      </c>
      <c r="H24" s="129">
        <v>0.12759999999999999</v>
      </c>
      <c r="I24" s="58"/>
      <c r="J24" s="102"/>
    </row>
    <row r="25" spans="1:10" ht="63" customHeight="1" thickBot="1" x14ac:dyDescent="0.3">
      <c r="A25" s="238"/>
      <c r="B25" s="25" t="s">
        <v>36</v>
      </c>
      <c r="C25" s="96"/>
      <c r="D25" s="96"/>
      <c r="E25" s="97"/>
      <c r="F25" s="124"/>
      <c r="G25" s="125"/>
      <c r="H25" s="125"/>
      <c r="I25" s="52"/>
      <c r="J25" s="96"/>
    </row>
    <row r="26" spans="1:10" ht="63" customHeight="1" thickBot="1" x14ac:dyDescent="0.3">
      <c r="A26" s="238"/>
      <c r="B26" s="25" t="s">
        <v>36</v>
      </c>
      <c r="C26" s="96"/>
      <c r="D26" s="96"/>
      <c r="E26" s="97"/>
      <c r="F26" s="124"/>
      <c r="G26" s="125"/>
      <c r="H26" s="125"/>
      <c r="I26" s="52"/>
      <c r="J26" s="96"/>
    </row>
    <row r="27" spans="1:10" ht="63" customHeight="1" thickBot="1" x14ac:dyDescent="0.3">
      <c r="A27" s="238"/>
      <c r="B27" s="25" t="s">
        <v>36</v>
      </c>
      <c r="C27" s="96"/>
      <c r="D27" s="96"/>
      <c r="E27" s="97"/>
      <c r="F27" s="124"/>
      <c r="G27" s="125"/>
      <c r="H27" s="125"/>
      <c r="I27" s="52"/>
      <c r="J27" s="96"/>
    </row>
    <row r="28" spans="1:10" ht="63" customHeight="1" thickBot="1" x14ac:dyDescent="0.3">
      <c r="A28" s="238"/>
      <c r="B28" s="59" t="s">
        <v>36</v>
      </c>
      <c r="C28" s="107"/>
      <c r="D28" s="107"/>
      <c r="E28" s="108"/>
      <c r="F28" s="131"/>
      <c r="G28" s="132"/>
      <c r="H28" s="132"/>
      <c r="I28" s="60"/>
      <c r="J28" s="107"/>
    </row>
    <row r="29" spans="1:10" ht="63" customHeight="1" thickTop="1" thickBot="1" x14ac:dyDescent="0.3">
      <c r="A29" s="238"/>
      <c r="B29" s="57" t="s">
        <v>37</v>
      </c>
      <c r="C29" s="102" t="s">
        <v>158</v>
      </c>
      <c r="D29" s="102" t="s">
        <v>166</v>
      </c>
      <c r="E29" s="103"/>
      <c r="F29" s="128">
        <v>863</v>
      </c>
      <c r="G29" s="129">
        <v>2.3199999999999998E-2</v>
      </c>
      <c r="H29" s="130"/>
      <c r="I29" s="58"/>
      <c r="J29" s="102"/>
    </row>
    <row r="30" spans="1:10" ht="63" customHeight="1" thickBot="1" x14ac:dyDescent="0.3">
      <c r="A30" s="238"/>
      <c r="B30" s="25" t="s">
        <v>37</v>
      </c>
      <c r="C30" s="96"/>
      <c r="D30" s="96"/>
      <c r="E30" s="97"/>
      <c r="F30" s="124"/>
      <c r="G30" s="125"/>
      <c r="H30" s="126"/>
      <c r="I30" s="52"/>
      <c r="J30" s="96"/>
    </row>
    <row r="31" spans="1:10" ht="63" customHeight="1" thickBot="1" x14ac:dyDescent="0.3">
      <c r="A31" s="238"/>
      <c r="B31" s="25" t="s">
        <v>37</v>
      </c>
      <c r="C31" s="96"/>
      <c r="D31" s="96"/>
      <c r="E31" s="97"/>
      <c r="F31" s="124"/>
      <c r="G31" s="125"/>
      <c r="H31" s="126"/>
      <c r="I31" s="52"/>
      <c r="J31" s="96"/>
    </row>
    <row r="32" spans="1:10" ht="63" customHeight="1" thickBot="1" x14ac:dyDescent="0.3">
      <c r="A32" s="238"/>
      <c r="B32" s="25" t="s">
        <v>37</v>
      </c>
      <c r="C32" s="96"/>
      <c r="D32" s="96"/>
      <c r="E32" s="97"/>
      <c r="F32" s="124"/>
      <c r="G32" s="125"/>
      <c r="H32" s="126"/>
      <c r="I32" s="52"/>
      <c r="J32" s="96"/>
    </row>
    <row r="33" spans="1:10" ht="63" customHeight="1" thickBot="1" x14ac:dyDescent="0.3">
      <c r="A33" s="238"/>
      <c r="B33" s="59" t="s">
        <v>37</v>
      </c>
      <c r="C33" s="107"/>
      <c r="D33" s="107"/>
      <c r="E33" s="108"/>
      <c r="F33" s="131"/>
      <c r="G33" s="132"/>
      <c r="H33" s="133"/>
      <c r="I33" s="60"/>
      <c r="J33" s="107"/>
    </row>
    <row r="34" spans="1:10" ht="63" customHeight="1" thickTop="1" thickBot="1" x14ac:dyDescent="0.3">
      <c r="A34" s="238"/>
      <c r="B34" s="57" t="s">
        <v>38</v>
      </c>
      <c r="C34" s="102" t="s">
        <v>158</v>
      </c>
      <c r="D34" s="102" t="s">
        <v>167</v>
      </c>
      <c r="E34" s="103"/>
      <c r="F34" s="128">
        <v>1546</v>
      </c>
      <c r="G34" s="129">
        <v>2.3400000000000001E-2</v>
      </c>
      <c r="H34" s="129">
        <v>0.11020000000000001</v>
      </c>
      <c r="I34" s="58"/>
      <c r="J34" s="102"/>
    </row>
    <row r="35" spans="1:10" ht="63" customHeight="1" thickBot="1" x14ac:dyDescent="0.3">
      <c r="A35" s="238"/>
      <c r="B35" s="25" t="s">
        <v>38</v>
      </c>
      <c r="C35" s="96"/>
      <c r="D35" s="96"/>
      <c r="E35" s="97"/>
      <c r="F35" s="124"/>
      <c r="G35" s="125"/>
      <c r="H35" s="125"/>
      <c r="I35" s="52"/>
      <c r="J35" s="96"/>
    </row>
    <row r="36" spans="1:10" ht="63" customHeight="1" thickBot="1" x14ac:dyDescent="0.3">
      <c r="A36" s="238"/>
      <c r="B36" s="25" t="s">
        <v>38</v>
      </c>
      <c r="C36" s="96"/>
      <c r="D36" s="96"/>
      <c r="E36" s="97"/>
      <c r="F36" s="124"/>
      <c r="G36" s="125"/>
      <c r="H36" s="125"/>
      <c r="I36" s="52"/>
      <c r="J36" s="96"/>
    </row>
    <row r="37" spans="1:10" ht="63" customHeight="1" thickBot="1" x14ac:dyDescent="0.3">
      <c r="A37" s="238"/>
      <c r="B37" s="25" t="s">
        <v>38</v>
      </c>
      <c r="C37" s="96"/>
      <c r="D37" s="96"/>
      <c r="E37" s="97"/>
      <c r="F37" s="124"/>
      <c r="G37" s="125"/>
      <c r="H37" s="125"/>
      <c r="I37" s="52"/>
      <c r="J37" s="96"/>
    </row>
    <row r="38" spans="1:10" ht="63" customHeight="1" thickBot="1" x14ac:dyDescent="0.3">
      <c r="A38" s="239"/>
      <c r="B38" s="59" t="s">
        <v>38</v>
      </c>
      <c r="C38" s="107"/>
      <c r="D38" s="107"/>
      <c r="E38" s="108"/>
      <c r="F38" s="131"/>
      <c r="G38" s="132"/>
      <c r="H38" s="132"/>
      <c r="I38" s="60"/>
      <c r="J38" s="107"/>
    </row>
    <row r="39" spans="1:10" ht="63" customHeight="1" thickTop="1" thickBot="1" x14ac:dyDescent="0.3">
      <c r="A39" s="237">
        <v>3</v>
      </c>
      <c r="B39" s="57" t="s">
        <v>25</v>
      </c>
      <c r="C39" s="102" t="s">
        <v>159</v>
      </c>
      <c r="D39" s="102" t="s">
        <v>168</v>
      </c>
      <c r="E39" s="103"/>
      <c r="F39" s="128">
        <v>13299</v>
      </c>
      <c r="G39" s="61"/>
      <c r="H39" s="58"/>
      <c r="I39" s="128" t="s">
        <v>174</v>
      </c>
      <c r="J39" s="102" t="s">
        <v>175</v>
      </c>
    </row>
    <row r="40" spans="1:10" ht="63" customHeight="1" thickBot="1" x14ac:dyDescent="0.3">
      <c r="A40" s="238"/>
      <c r="B40" s="25" t="s">
        <v>25</v>
      </c>
      <c r="C40" s="96"/>
      <c r="D40" s="96"/>
      <c r="E40" s="97"/>
      <c r="F40" s="124"/>
      <c r="G40" s="51"/>
      <c r="H40" s="52"/>
      <c r="I40" s="124"/>
      <c r="J40" s="96"/>
    </row>
    <row r="41" spans="1:10" ht="63" customHeight="1" thickBot="1" x14ac:dyDescent="0.3">
      <c r="A41" s="238"/>
      <c r="B41" s="25" t="s">
        <v>25</v>
      </c>
      <c r="C41" s="96"/>
      <c r="D41" s="96"/>
      <c r="E41" s="97"/>
      <c r="F41" s="124"/>
      <c r="G41" s="51"/>
      <c r="H41" s="52"/>
      <c r="I41" s="124"/>
      <c r="J41" s="96"/>
    </row>
    <row r="42" spans="1:10" ht="63" customHeight="1" thickBot="1" x14ac:dyDescent="0.3">
      <c r="A42" s="238"/>
      <c r="B42" s="25" t="s">
        <v>25</v>
      </c>
      <c r="C42" s="96"/>
      <c r="D42" s="96"/>
      <c r="E42" s="97"/>
      <c r="F42" s="124"/>
      <c r="G42" s="51"/>
      <c r="H42" s="52"/>
      <c r="I42" s="124"/>
      <c r="J42" s="96"/>
    </row>
    <row r="43" spans="1:10" ht="63" customHeight="1" thickBot="1" x14ac:dyDescent="0.3">
      <c r="A43" s="238"/>
      <c r="B43" s="59" t="s">
        <v>25</v>
      </c>
      <c r="C43" s="107"/>
      <c r="D43" s="107"/>
      <c r="E43" s="108"/>
      <c r="F43" s="131"/>
      <c r="G43" s="62"/>
      <c r="H43" s="60"/>
      <c r="I43" s="131"/>
      <c r="J43" s="107"/>
    </row>
    <row r="44" spans="1:10" ht="63" customHeight="1" thickTop="1" thickBot="1" x14ac:dyDescent="0.3">
      <c r="A44" s="238"/>
      <c r="B44" s="57" t="s">
        <v>26</v>
      </c>
      <c r="C44" s="102" t="s">
        <v>159</v>
      </c>
      <c r="D44" s="102" t="s">
        <v>169</v>
      </c>
      <c r="E44" s="103"/>
      <c r="F44" s="128">
        <v>20698</v>
      </c>
      <c r="G44" s="61"/>
      <c r="H44" s="58"/>
      <c r="I44" s="128" t="s">
        <v>174</v>
      </c>
      <c r="J44" s="102" t="s">
        <v>175</v>
      </c>
    </row>
    <row r="45" spans="1:10" ht="63" customHeight="1" thickBot="1" x14ac:dyDescent="0.3">
      <c r="A45" s="238"/>
      <c r="B45" s="25" t="s">
        <v>26</v>
      </c>
      <c r="C45" s="96"/>
      <c r="D45" s="96"/>
      <c r="E45" s="97"/>
      <c r="F45" s="124"/>
      <c r="G45" s="51"/>
      <c r="H45" s="52"/>
      <c r="I45" s="124"/>
      <c r="J45" s="96"/>
    </row>
    <row r="46" spans="1:10" ht="63" customHeight="1" thickBot="1" x14ac:dyDescent="0.3">
      <c r="A46" s="238"/>
      <c r="B46" s="25" t="s">
        <v>26</v>
      </c>
      <c r="C46" s="96"/>
      <c r="D46" s="96"/>
      <c r="E46" s="97"/>
      <c r="F46" s="124"/>
      <c r="G46" s="51"/>
      <c r="H46" s="52"/>
      <c r="I46" s="124"/>
      <c r="J46" s="96"/>
    </row>
    <row r="47" spans="1:10" ht="63" customHeight="1" thickBot="1" x14ac:dyDescent="0.3">
      <c r="A47" s="238"/>
      <c r="B47" s="25" t="s">
        <v>26</v>
      </c>
      <c r="C47" s="96"/>
      <c r="D47" s="96"/>
      <c r="E47" s="97"/>
      <c r="F47" s="124"/>
      <c r="G47" s="51"/>
      <c r="H47" s="52"/>
      <c r="I47" s="124"/>
      <c r="J47" s="96"/>
    </row>
    <row r="48" spans="1:10" ht="63" customHeight="1" thickBot="1" x14ac:dyDescent="0.3">
      <c r="A48" s="239"/>
      <c r="B48" s="59" t="s">
        <v>26</v>
      </c>
      <c r="C48" s="107"/>
      <c r="D48" s="107"/>
      <c r="E48" s="108"/>
      <c r="F48" s="131"/>
      <c r="G48" s="62"/>
      <c r="H48" s="60"/>
      <c r="I48" s="131"/>
      <c r="J48" s="107"/>
    </row>
    <row r="49" spans="1:10" ht="63" customHeight="1" thickTop="1" thickBot="1" x14ac:dyDescent="0.3">
      <c r="A49" s="237">
        <v>4</v>
      </c>
      <c r="B49" s="57" t="s">
        <v>27</v>
      </c>
      <c r="C49" s="102" t="s">
        <v>160</v>
      </c>
      <c r="D49" s="102" t="s">
        <v>170</v>
      </c>
      <c r="E49" s="103"/>
      <c r="F49" s="128">
        <v>5995</v>
      </c>
      <c r="G49" s="61"/>
      <c r="H49" s="58"/>
      <c r="I49" s="128" t="s">
        <v>174</v>
      </c>
      <c r="J49" s="102" t="s">
        <v>175</v>
      </c>
    </row>
    <row r="50" spans="1:10" ht="63" customHeight="1" thickBot="1" x14ac:dyDescent="0.3">
      <c r="A50" s="238"/>
      <c r="B50" s="25" t="s">
        <v>27</v>
      </c>
      <c r="C50" s="96"/>
      <c r="D50" s="96"/>
      <c r="E50" s="97"/>
      <c r="F50" s="124"/>
      <c r="G50" s="51"/>
      <c r="H50" s="52"/>
      <c r="I50" s="124"/>
      <c r="J50" s="96"/>
    </row>
    <row r="51" spans="1:10" ht="63" customHeight="1" thickBot="1" x14ac:dyDescent="0.3">
      <c r="A51" s="238"/>
      <c r="B51" s="25" t="s">
        <v>27</v>
      </c>
      <c r="C51" s="96"/>
      <c r="D51" s="96"/>
      <c r="E51" s="97"/>
      <c r="F51" s="124"/>
      <c r="G51" s="51"/>
      <c r="H51" s="52"/>
      <c r="I51" s="124"/>
      <c r="J51" s="96"/>
    </row>
    <row r="52" spans="1:10" ht="63" customHeight="1" thickBot="1" x14ac:dyDescent="0.3">
      <c r="A52" s="238"/>
      <c r="B52" s="25" t="s">
        <v>27</v>
      </c>
      <c r="C52" s="96"/>
      <c r="D52" s="96"/>
      <c r="E52" s="97"/>
      <c r="F52" s="124"/>
      <c r="G52" s="51"/>
      <c r="H52" s="52"/>
      <c r="I52" s="124"/>
      <c r="J52" s="96"/>
    </row>
    <row r="53" spans="1:10" ht="63" customHeight="1" thickBot="1" x14ac:dyDescent="0.3">
      <c r="A53" s="239"/>
      <c r="B53" s="59" t="s">
        <v>27</v>
      </c>
      <c r="C53" s="107"/>
      <c r="D53" s="107"/>
      <c r="E53" s="108"/>
      <c r="F53" s="131"/>
      <c r="G53" s="62"/>
      <c r="H53" s="60"/>
      <c r="I53" s="131"/>
      <c r="J53" s="107"/>
    </row>
    <row r="54" spans="1:10" ht="63" customHeight="1" thickTop="1" thickBot="1" x14ac:dyDescent="0.3">
      <c r="A54" s="237">
        <v>5</v>
      </c>
      <c r="B54" s="57" t="s">
        <v>32</v>
      </c>
      <c r="C54" s="102" t="s">
        <v>161</v>
      </c>
      <c r="D54" s="102" t="s">
        <v>171</v>
      </c>
      <c r="E54" s="103"/>
      <c r="F54" s="134">
        <v>1107</v>
      </c>
      <c r="G54" s="63"/>
      <c r="H54" s="63"/>
      <c r="I54" s="128">
        <v>540</v>
      </c>
      <c r="J54" s="102" t="s">
        <v>176</v>
      </c>
    </row>
    <row r="55" spans="1:10" ht="63" customHeight="1" thickBot="1" x14ac:dyDescent="0.3">
      <c r="A55" s="238"/>
      <c r="B55" s="25" t="s">
        <v>32</v>
      </c>
      <c r="C55" s="96"/>
      <c r="D55" s="96"/>
      <c r="E55" s="97"/>
      <c r="F55" s="127"/>
      <c r="G55" s="53"/>
      <c r="H55" s="53"/>
      <c r="I55" s="124"/>
      <c r="J55" s="96"/>
    </row>
    <row r="56" spans="1:10" ht="63" customHeight="1" thickBot="1" x14ac:dyDescent="0.3">
      <c r="A56" s="238"/>
      <c r="B56" s="25" t="s">
        <v>32</v>
      </c>
      <c r="C56" s="96"/>
      <c r="D56" s="96"/>
      <c r="E56" s="97"/>
      <c r="F56" s="127"/>
      <c r="G56" s="53"/>
      <c r="H56" s="53"/>
      <c r="I56" s="124"/>
      <c r="J56" s="96"/>
    </row>
    <row r="57" spans="1:10" ht="63" customHeight="1" thickBot="1" x14ac:dyDescent="0.3">
      <c r="A57" s="238"/>
      <c r="B57" s="25" t="s">
        <v>32</v>
      </c>
      <c r="C57" s="96"/>
      <c r="D57" s="96"/>
      <c r="E57" s="97"/>
      <c r="F57" s="127"/>
      <c r="G57" s="53"/>
      <c r="H57" s="53"/>
      <c r="I57" s="124"/>
      <c r="J57" s="96"/>
    </row>
    <row r="58" spans="1:10" ht="63" customHeight="1" thickBot="1" x14ac:dyDescent="0.3">
      <c r="A58" s="238"/>
      <c r="B58" s="59" t="s">
        <v>32</v>
      </c>
      <c r="C58" s="107"/>
      <c r="D58" s="107"/>
      <c r="E58" s="108"/>
      <c r="F58" s="135"/>
      <c r="G58" s="64"/>
      <c r="H58" s="64"/>
      <c r="I58" s="131"/>
      <c r="J58" s="107"/>
    </row>
    <row r="59" spans="1:10" ht="63" customHeight="1" thickTop="1" thickBot="1" x14ac:dyDescent="0.3">
      <c r="A59" s="238"/>
      <c r="B59" s="57" t="s">
        <v>28</v>
      </c>
      <c r="C59" s="102" t="s">
        <v>161</v>
      </c>
      <c r="D59" s="102" t="s">
        <v>172</v>
      </c>
      <c r="E59" s="103"/>
      <c r="F59" s="134">
        <v>4985</v>
      </c>
      <c r="G59" s="63"/>
      <c r="H59" s="63"/>
      <c r="I59" s="128">
        <v>4650</v>
      </c>
      <c r="J59" s="102" t="s">
        <v>177</v>
      </c>
    </row>
    <row r="60" spans="1:10" ht="63" customHeight="1" thickBot="1" x14ac:dyDescent="0.3">
      <c r="A60" s="238"/>
      <c r="B60" s="25" t="s">
        <v>28</v>
      </c>
      <c r="C60" s="96"/>
      <c r="D60" s="96"/>
      <c r="E60" s="97"/>
      <c r="F60" s="127"/>
      <c r="G60" s="53"/>
      <c r="H60" s="53"/>
      <c r="I60" s="124"/>
      <c r="J60" s="96"/>
    </row>
    <row r="61" spans="1:10" ht="63" customHeight="1" thickBot="1" x14ac:dyDescent="0.3">
      <c r="A61" s="238"/>
      <c r="B61" s="25" t="s">
        <v>28</v>
      </c>
      <c r="C61" s="96"/>
      <c r="D61" s="96"/>
      <c r="E61" s="97"/>
      <c r="F61" s="127"/>
      <c r="G61" s="53"/>
      <c r="H61" s="53"/>
      <c r="I61" s="124"/>
      <c r="J61" s="96"/>
    </row>
    <row r="62" spans="1:10" ht="63" customHeight="1" thickBot="1" x14ac:dyDescent="0.3">
      <c r="A62" s="238"/>
      <c r="B62" s="25" t="s">
        <v>28</v>
      </c>
      <c r="C62" s="96"/>
      <c r="D62" s="96"/>
      <c r="E62" s="97"/>
      <c r="F62" s="127"/>
      <c r="G62" s="53"/>
      <c r="H62" s="53"/>
      <c r="I62" s="124"/>
      <c r="J62" s="96"/>
    </row>
    <row r="63" spans="1:10" ht="63" customHeight="1" thickBot="1" x14ac:dyDescent="0.3">
      <c r="A63" s="238"/>
      <c r="B63" s="59" t="s">
        <v>28</v>
      </c>
      <c r="C63" s="107"/>
      <c r="D63" s="107"/>
      <c r="E63" s="108"/>
      <c r="F63" s="135"/>
      <c r="G63" s="64"/>
      <c r="H63" s="64"/>
      <c r="I63" s="131"/>
      <c r="J63" s="107"/>
    </row>
    <row r="64" spans="1:10" ht="63" customHeight="1" thickTop="1" thickBot="1" x14ac:dyDescent="0.3">
      <c r="A64" s="238"/>
      <c r="B64" s="57" t="s">
        <v>29</v>
      </c>
      <c r="C64" s="102" t="s">
        <v>161</v>
      </c>
      <c r="D64" s="102" t="s">
        <v>173</v>
      </c>
      <c r="E64" s="103"/>
      <c r="F64" s="134">
        <v>14518</v>
      </c>
      <c r="G64" s="63"/>
      <c r="H64" s="63"/>
      <c r="I64" s="128">
        <v>9035</v>
      </c>
      <c r="J64" s="102" t="s">
        <v>178</v>
      </c>
    </row>
    <row r="65" spans="1:21" ht="63" customHeight="1" thickBot="1" x14ac:dyDescent="0.3">
      <c r="A65" s="238"/>
      <c r="B65" s="25" t="s">
        <v>29</v>
      </c>
      <c r="C65" s="96"/>
      <c r="D65" s="96"/>
      <c r="E65" s="97"/>
      <c r="F65" s="127"/>
      <c r="G65" s="53"/>
      <c r="H65" s="53"/>
      <c r="I65" s="124"/>
      <c r="J65" s="96"/>
    </row>
    <row r="66" spans="1:21" ht="63" customHeight="1" thickBot="1" x14ac:dyDescent="0.3">
      <c r="A66" s="238"/>
      <c r="B66" s="25" t="s">
        <v>29</v>
      </c>
      <c r="C66" s="96"/>
      <c r="D66" s="96"/>
      <c r="E66" s="97"/>
      <c r="F66" s="127"/>
      <c r="G66" s="53"/>
      <c r="H66" s="53"/>
      <c r="I66" s="124"/>
      <c r="J66" s="96"/>
    </row>
    <row r="67" spans="1:21" ht="63" customHeight="1" thickBot="1" x14ac:dyDescent="0.3">
      <c r="A67" s="238"/>
      <c r="B67" s="25" t="s">
        <v>29</v>
      </c>
      <c r="C67" s="96"/>
      <c r="D67" s="96"/>
      <c r="E67" s="97"/>
      <c r="F67" s="127"/>
      <c r="G67" s="53"/>
      <c r="H67" s="53"/>
      <c r="I67" s="124"/>
      <c r="J67" s="96"/>
    </row>
    <row r="68" spans="1:21" ht="63" customHeight="1" thickBot="1" x14ac:dyDescent="0.3">
      <c r="A68" s="239"/>
      <c r="B68" s="65" t="s">
        <v>29</v>
      </c>
      <c r="C68" s="114"/>
      <c r="D68" s="114"/>
      <c r="E68" s="115"/>
      <c r="F68" s="136"/>
      <c r="G68" s="66"/>
      <c r="H68" s="66"/>
      <c r="I68" s="137"/>
      <c r="J68" s="114"/>
    </row>
    <row r="69" spans="1:21" ht="33" customHeight="1" x14ac:dyDescent="0.25"/>
    <row r="70" spans="1:21" s="22" customFormat="1" ht="32.25" customHeight="1" x14ac:dyDescent="0.4">
      <c r="A70"/>
      <c r="B70" s="20" t="s">
        <v>39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 s="22" customFormat="1" ht="32.25" customHeight="1" x14ac:dyDescent="0.4">
      <c r="A71"/>
      <c r="B71" s="186" t="s">
        <v>92</v>
      </c>
      <c r="C71" s="186"/>
      <c r="D71" s="186"/>
      <c r="E71" s="186"/>
      <c r="F71" s="186"/>
      <c r="G71" s="186"/>
      <c r="H71" s="186"/>
      <c r="I71" s="186"/>
      <c r="J71" s="186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 s="22" customFormat="1" ht="40.5" customHeight="1" x14ac:dyDescent="0.4">
      <c r="A72"/>
      <c r="B72" s="186" t="s">
        <v>40</v>
      </c>
      <c r="C72" s="186"/>
      <c r="D72" s="186"/>
      <c r="E72" s="186"/>
      <c r="F72" s="186"/>
      <c r="G72" s="186"/>
      <c r="H72" s="186"/>
      <c r="I72" s="186"/>
      <c r="J72" s="186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6" spans="1:21" ht="20.25" customHeight="1" x14ac:dyDescent="0.25"/>
  </sheetData>
  <sheetProtection algorithmName="SHA-512" hashValue="Oehx24UCaLcnzB8/DremP2VcAwg447oFp0k/D+rQWmTMBoUoSGDGXIVv6Xf/0nV0nhjOZ225nt9x8EhllpVjww==" saltValue="VEBXps4TyIxgITonUENg9A==" spinCount="100000" sheet="1"/>
  <mergeCells count="10">
    <mergeCell ref="A49:A53"/>
    <mergeCell ref="A54:A68"/>
    <mergeCell ref="A9:A38"/>
    <mergeCell ref="A39:A48"/>
    <mergeCell ref="B72:J72"/>
    <mergeCell ref="B1:I1"/>
    <mergeCell ref="B2:I2"/>
    <mergeCell ref="B3:I3"/>
    <mergeCell ref="C5:E5"/>
    <mergeCell ref="B71:J7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Pricing Schedule A1</vt:lpstr>
      <vt:lpstr>Pricing Schedule A2</vt:lpstr>
      <vt:lpstr>Pricing Schedule B</vt:lpstr>
      <vt:lpstr>Pricing Schedule C1</vt:lpstr>
      <vt:lpstr>Pricing Schedule C2</vt:lpstr>
      <vt:lpstr>'Pricing Schedule A1'!Print_Area</vt:lpstr>
      <vt:lpstr>'Pricing Schedule A2'!Print_Area</vt:lpstr>
      <vt:lpstr>'Pricing Schedule B'!Print_Area</vt:lpstr>
      <vt:lpstr>'Pricing Schedule A1'!Print_Titles</vt:lpstr>
      <vt:lpstr>'Pricing Schedule A2'!Print_Titles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Tim Bosek</cp:lastModifiedBy>
  <cp:lastPrinted>2021-08-16T14:41:22Z</cp:lastPrinted>
  <dcterms:created xsi:type="dcterms:W3CDTF">2012-10-04T15:40:22Z</dcterms:created>
  <dcterms:modified xsi:type="dcterms:W3CDTF">2024-07-30T21:28:46Z</dcterms:modified>
</cp:coreProperties>
</file>